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yment Bridge" sheetId="1" r:id="rId1"/>
    <sheet name="Line Arithmetic" sheetId="2" r:id="rId2"/>
    <sheet name="Certification Decisions" sheetId="3" r:id="rId3"/>
    <sheet name="Resolved Inputs" sheetId="4" r:id="rId4"/>
    <sheet name="CA Deadline Summary" sheetId="5" r:id="rId5"/>
    <sheet name="Sources and Limits" sheetId="6" r:id="rId6"/>
    <sheet name="Submitted Data" sheetId="7" r:id="rId7"/>
  </sheets>
  <definedNames>
    <definedName name="_xlnm._FilterDatabase" localSheetId="4" hidden="1">'CA Deadline Summary'!$A$4:$H$10</definedName>
    <definedName name="_xlnm._FilterDatabase" localSheetId="2" hidden="1">'Certification Decisions'!$A$4:$E$15</definedName>
    <definedName name="_xlnm._FilterDatabase" localSheetId="1" hidden="1">'Line Arithmetic'!$A$4:$Q$14</definedName>
    <definedName name="_xlnm.Print_Area" localSheetId="4">'CA Deadline Summary'!$A$1:$H$12</definedName>
    <definedName name="_xlnm.Print_Area" localSheetId="2">'Certification Decisions'!$A$1:$E$15</definedName>
    <definedName name="_xlnm.Print_Area" localSheetId="1">'Line Arithmetic'!$A$1:$Q$18</definedName>
    <definedName name="_xlnm.Print_Area" localSheetId="0">'Payment Bridge'!$A$1:$C$44</definedName>
    <definedName name="_xlnm.Print_Area" localSheetId="3">'Resolved Inputs'!$A$1:$C$13</definedName>
    <definedName name="_xlnm.Print_Area" localSheetId="5">'Sources and Limits'!$A$1:$C$20</definedName>
    <definedName name="_xlnm.Print_Area" localSheetId="6">'Submitted Data'!$A$1:$B$119</definedName>
    <definedName name="_xlnm.Print_Titles" localSheetId="4">'CA Deadline Summary'!$1:$4</definedName>
    <definedName name="_xlnm.Print_Titles" localSheetId="2">'Certification Decisions'!$1:$4</definedName>
    <definedName name="_xlnm.Print_Titles" localSheetId="1">'Line Arithmetic'!$A:$B,'Line Arithmetic'!$1:$4</definedName>
    <definedName name="_xlnm.Print_Titles" localSheetId="0">'Payment Bridge'!$1:$4</definedName>
    <definedName name="_xlnm.Print_Titles" localSheetId="3">'Resolved Inputs'!$1:$4</definedName>
    <definedName name="_xlnm.Print_Titles" localSheetId="5">'Sources and Limits'!$1:$4</definedName>
    <definedName name="_xlnm.Print_Titles" localSheetId="6">'Submitted Data'!$1:$4</definedName>
  </definedNames>
  <calcPr calcId="124519" fullCalcOnLoad="1"/>
</workbook>
</file>

<file path=xl/sharedStrings.xml><?xml version="1.0" encoding="utf-8"?>
<sst xmlns="http://schemas.openxmlformats.org/spreadsheetml/2006/main" count="449" uniqueCount="388">
  <si>
    <t>Pay Application 04 — payment review</t>
  </si>
  <si>
    <t>Gulf Coast Builders | Riverside Branch Library renovation | Period ending September 30, 2026 | USD</t>
  </si>
  <si>
    <t>Item</t>
  </si>
  <si>
    <t>Amount / result</t>
  </si>
  <si>
    <t>Basis and limits</t>
  </si>
  <si>
    <t>Original contract sum</t>
  </si>
  <si>
    <t>A page 1; undated excerpt.</t>
  </si>
  <si>
    <t>CO 001 — added roof drains</t>
  </si>
  <si>
    <t>C page 1; all-party signatures reported 2026-08-14. Signed instrument absent.</t>
  </si>
  <si>
    <t>CO 002 — delete exterior bench</t>
  </si>
  <si>
    <t>C page 1; all-party signatures reported 2026-09-02. Credit omitted in application.</t>
  </si>
  <si>
    <t>Contractor stated contract sum</t>
  </si>
  <si>
    <t>P B15 and C13. Includes pending CR 003 and omits the signed credit.</t>
  </si>
  <si>
    <t>Submitted completed and stored</t>
  </si>
  <si>
    <t>P G13; arithmetic independently verified.</t>
  </si>
  <si>
    <t>Less ineligible stored materials</t>
  </si>
  <si>
    <t>P F7; S paragraph 5; A Art. 5.2. Invoice and insurance evidence absent.</t>
  </si>
  <si>
    <t>Less pending CR 003</t>
  </si>
  <si>
    <t>P E12; C page 1; A Art. 5.3. Not payable while pending.</t>
  </si>
  <si>
    <t>Less previous certificates — stated</t>
  </si>
  <si>
    <t>P B17 only; prior signed certificates are not supplied.</t>
  </si>
  <si>
    <t>Roof at 30% of entire line — assumption</t>
  </si>
  <si>
    <t>Sensitivity only: S paragraph 4 reports membrane installation, not the earned value of the full roofing scope.</t>
  </si>
  <si>
    <t>Same supplied certificate history; not cash actually paid.</t>
  </si>
  <si>
    <t>Interior current gross supported by report</t>
  </si>
  <si>
    <t>P E8; S paragraph 6 agrees with 40% overall.</t>
  </si>
  <si>
    <t>Previous gross shown in application</t>
  </si>
  <si>
    <t>P D13; historical applications are not supplied.</t>
  </si>
  <si>
    <t>Corrected contract sum</t>
  </si>
  <si>
    <t>Includes only log-reported signed changes; check executed instruments.</t>
  </si>
  <si>
    <t>50% threshold</t>
  </si>
  <si>
    <t>Project-wide threshold used for this reconciliation.</t>
  </si>
  <si>
    <t>Contract sum overstatement</t>
  </si>
  <si>
    <t>$9,800.00 pending request + omitted $4,200.00 credit.</t>
  </si>
  <si>
    <t>Conditional eligible gross</t>
  </si>
  <si>
    <t>Other claimed values retained only for arithmetic; roofing, other completion evidence and credit allocation remain open.</t>
  </si>
  <si>
    <t>Retainage at 10%</t>
  </si>
  <si>
    <t>A Art. 5.1. Conditional gross is below 50%; no release of prior retainage.</t>
  </si>
  <si>
    <t>Conditional earned less retainage</t>
  </si>
  <si>
    <t>Does not establish a certified earned amount.</t>
  </si>
  <si>
    <t>Conditional current application amount</t>
  </si>
  <si>
    <t>NOT a final certification recommendation. No additional earned-value adjustment for CO 002 has been determined.</t>
  </si>
  <si>
    <t>Conditional completion ratio</t>
  </si>
  <si>
    <t>48.31% including eligible completed and stored value.</t>
  </si>
  <si>
    <t>Conditional contract balance incl. retainage</t>
  </si>
  <si>
    <t>Contract balance after conditional net earned; not an owner cash balance.</t>
  </si>
  <si>
    <t>Additional roof deduction if assumption accepted</t>
  </si>
  <si>
    <t>Requires architect verification of the total-line valuation.</t>
  </si>
  <si>
    <t>Conditional gross with roof assumption</t>
  </si>
  <si>
    <t>No other completion adjustments modeled; CO 002 earned-value effect unresolved.</t>
  </si>
  <si>
    <t>No retroactive reduction of held retainage.</t>
  </si>
  <si>
    <t>Conditional net earned with roof assumption</t>
  </si>
  <si>
    <t>Sensitivity only.</t>
  </si>
  <si>
    <t>Conditional current with roof assumption</t>
  </si>
  <si>
    <t>$233,640.00 is conditional, not a substantiated final amount due.</t>
  </si>
  <si>
    <t>Conditional ratio with roof assumption</t>
  </si>
  <si>
    <t>47.37% of corrected contract sum.</t>
  </si>
  <si>
    <t>Interior current retainage</t>
  </si>
  <si>
    <t>10% on the current line contribution.</t>
  </si>
  <si>
    <t>Interior current net contribution</t>
  </si>
  <si>
    <t>Supported line contribution for architect review; not a stand-alone total certificate.</t>
  </si>
  <si>
    <t>Implied previous retainage at 10%</t>
  </si>
  <si>
    <t>Derived arithmetic only; confirm the actual prior retained balance.</t>
  </si>
  <si>
    <t>Previous net check</t>
  </si>
  <si>
    <t>Matches P B17, but is not independent proof of certification or payment.</t>
  </si>
  <si>
    <t>Actual owner payments to date</t>
  </si>
  <si>
    <t>UNKNOWN — not supplied. Blank is not zero. Enter only a verified payment total.</t>
  </si>
  <si>
    <t>Prior certified but not recorded as paid</t>
  </si>
  <si>
    <t>Cannot reconcile owner cash balance without actual payments; cash paid does not replace previous certificates in the new certificate calculation.</t>
  </si>
  <si>
    <t>Final certification recommendation</t>
  </si>
  <si>
    <t>UNRESOLVED</t>
  </si>
  <si>
    <t>Recommend the supported interior line for review. Resolve the listed valuation, change, documentation and history gaps before fixing a total certificate.</t>
  </si>
  <si>
    <t>Line-by-line arithmetic — conditional values</t>
  </si>
  <si>
    <t>10% retainage | No final earned value is established for unsupported lines | CO 002 must still be allocated in a revised SOV</t>
  </si>
  <si>
    <t>Description</t>
  </si>
  <si>
    <t>Submitted scheduled</t>
  </si>
  <si>
    <t>Previous gross</t>
  </si>
  <si>
    <t>Current work</t>
  </si>
  <si>
    <t>Stored claim</t>
  </si>
  <si>
    <t>Claimed gross</t>
  </si>
  <si>
    <t>Storage exclusion</t>
  </si>
  <si>
    <t>Pending exclusion</t>
  </si>
  <si>
    <t>Conditional gross</t>
  </si>
  <si>
    <t>10% retained</t>
  </si>
  <si>
    <t>Conditional net</t>
  </si>
  <si>
    <t>Eligible current gross</t>
  </si>
  <si>
    <t>Current retained</t>
  </si>
  <si>
    <t>Current net</t>
  </si>
  <si>
    <t>Conditional %</t>
  </si>
  <si>
    <t>Source</t>
  </si>
  <si>
    <t>1</t>
  </si>
  <si>
    <t>General conditions</t>
  </si>
  <si>
    <t>P 'Schedule of values'!A3:I3</t>
  </si>
  <si>
    <t>2</t>
  </si>
  <si>
    <t>Demolition and abatement</t>
  </si>
  <si>
    <t>P 'Schedule of values'!A4:I4</t>
  </si>
  <si>
    <t>3</t>
  </si>
  <si>
    <t>Structural repairs</t>
  </si>
  <si>
    <t>P 'Schedule of values'!A5:I5</t>
  </si>
  <si>
    <t>4</t>
  </si>
  <si>
    <t>Roofing</t>
  </si>
  <si>
    <t>P 'Schedule of values'!A6:I6</t>
  </si>
  <si>
    <t>5</t>
  </si>
  <si>
    <t>Windows and storefront</t>
  </si>
  <si>
    <t>P 'Schedule of values'!A7:I7</t>
  </si>
  <si>
    <t>6</t>
  </si>
  <si>
    <t>Interior construction</t>
  </si>
  <si>
    <t>P 'Schedule of values'!A8:I8</t>
  </si>
  <si>
    <t>7</t>
  </si>
  <si>
    <t>Mechanical</t>
  </si>
  <si>
    <t>P 'Schedule of values'!A9:I9</t>
  </si>
  <si>
    <t>8</t>
  </si>
  <si>
    <t>Electrical</t>
  </si>
  <si>
    <t>P 'Schedule of values'!A10:I10</t>
  </si>
  <si>
    <t>9</t>
  </si>
  <si>
    <t>Change order 001 - added roof drains</t>
  </si>
  <si>
    <t>P 'Schedule of values'!A11:I11</t>
  </si>
  <si>
    <t>10</t>
  </si>
  <si>
    <t>Change request 003 - extra shelving blocking (pending)</t>
  </si>
  <si>
    <t>P 'Schedule of values'!A12:I12</t>
  </si>
  <si>
    <t>TOTAL</t>
  </si>
  <si>
    <t>Submitted scheduled total is $1,276,300.00. Remove CR 003 ($9,800.00) and allocate CO 002 (-$4,200.00) to reconcile to $1,262,300.00. Do not use the unreconciled scheduled column as an approved SOV.</t>
  </si>
  <si>
    <t>Current retained amounts use 10% of current eligible gross. The aggregate prior retainage implied by the application is $33,840.00; prior line-level certification records were not supplied. Blank evidence is never valued at zero.</t>
  </si>
  <si>
    <t>Certification decisions and evidence needed</t>
  </si>
  <si>
    <t>Status of evidence as supplied | Field visit September 29, 2026; application period ends September 30, 2026</t>
  </si>
  <si>
    <t>Scope</t>
  </si>
  <si>
    <t>Review conclusion</t>
  </si>
  <si>
    <t>Reason and required action</t>
  </si>
  <si>
    <t>Conditional; completion basis missing</t>
  </si>
  <si>
    <t>The application bills 50% cumulative. The field report gives no general-conditions valuation, cost support or time-based allocation. Obtain the agreed earning basis and period support. A 50% line item does not trigger the project-wide retainage reduction.</t>
  </si>
  <si>
    <t>P row 3; A Art. 5.1</t>
  </si>
  <si>
    <t>Prior value carried forward; no new payment</t>
  </si>
  <si>
    <t>The full $98,000.00 appears in previous applications, with $0.00 this period. The field report does not verify this scope. Carry the submitted history only for reconciliation and check the prior certificates; do not recertify it as newly earned work.</t>
  </si>
  <si>
    <t>P row 4; P B17</t>
  </si>
  <si>
    <t>Conditional; 80% not established</t>
  </si>
  <si>
    <t>The report says lintels are installed at all openings except the north entry. It gives neither opening counts nor cost weights for the entire structural scope. That observation does not prove or disprove 80% earned. Verify the remaining scope and value. RFI 014 was reported answered September 18, which does not establish installation.</t>
  </si>
  <si>
    <t>P row 5; S paragraphs 7-8</t>
  </si>
  <si>
    <t>Unresolved valuation; do not certify 40% solely on these records</t>
  </si>
  <si>
    <t>The application bills $47,200.00, or 40% of the $118,000.00 line. The report describes about 30% of the membrane installed and the remainder torn off and dried in. Obtain separate values for tear-off, dry-in, membrane and remaining work, and confirm September 30 progress. A 30% valuation of the entire line is a sensitivity assumption, not a measured conclusion.</t>
  </si>
  <si>
    <t>P row 6; S paragraph 4</t>
  </si>
  <si>
    <t>Exclude $61,500.00 stored gross</t>
  </si>
  <si>
    <t>Delivery and storage in the east meeting room are reported, but neither the supplier invoice nor insurance evidence was received. Article 5.2 requires both. Exclude the full stored claim now; net reduction at 10% retainage is $55,350.00. Reassess a resubmission with both documents and evidence that they cover the claimed goods and storage period.</t>
  </si>
  <si>
    <t>P row 7; S paragraph 5; A Art. 5.2</t>
  </si>
  <si>
    <t>Supported for recommendation at reported progress</t>
  </si>
  <si>
    <t>The field report expressly agrees with approximately 40% overall completion, including completed level 1 framing. Cumulative gross is $84,800.00; cumulative retainage is $8,480.00; cumulative net is $76,320.00. The current $63,600.00 gross contribution less $6,360.00 retainage is $57,240.00. This supports the line for the architect’s review, subject to the prior certificate history; it is not a complete certificate amount.</t>
  </si>
  <si>
    <t>P row 8; S paragraph 6; A Art. 5.1</t>
  </si>
  <si>
    <t>Conditional; 45% not corroborated</t>
  </si>
  <si>
    <t>The field report provides no mechanical observation. Confirm the $83,700.00 cumulative earned value, including $46,500.00 this period, using the responsible reviewer’s records. The absence of a note is an evidence gap, not proof that the work is unperformed.</t>
  </si>
  <si>
    <t>P row 9; S paragraphs 3-8</t>
  </si>
  <si>
    <t>Conditional; 50% not corroborated</t>
  </si>
  <si>
    <t>The field report provides no electrical observation. Confirm the $86,000.00 cumulative earned value, including $51,600.00 this period. This line’s 50% does not establish project-wide 50% completion.</t>
  </si>
  <si>
    <t>P row 10; S paragraphs 3-8; A Art. 5.1</t>
  </si>
  <si>
    <t>Contract adjustment supported by log; completion unresolved</t>
  </si>
  <si>
    <t>The log reports all-party signatures on August 14 for $18,500.00. The full amount is billed as completed, while RFI 015 on roof drain sump depth remains open in the field report. An open RFI does not automatically disallow an executed change, and signatures do not prove installation. Check the executed instrument and actual completed scope before recommending the full line.</t>
  </si>
  <si>
    <t>P row 11; C CO 001 row; S paragraph 8; A Art. 5.3</t>
  </si>
  <si>
    <t>Exclude $9,800.00 pending gross</t>
  </si>
  <si>
    <t>The log says pending owner review. Article 5.3 excludes pending requests from payment and requires owner, contractor and architect signatures to adjust the contract sum. Remove the $9,800.00 from this application and its $980.00 retainage: net reduction $8,820.00. Resolve RFI 016 and obtain the required signed change if approved; an RFI answer alone is insufficient.</t>
  </si>
  <si>
    <t>P row 12; C CR 003 row; S paragraph 8; A Art. 5.3</t>
  </si>
  <si>
    <t>CO 002</t>
  </si>
  <si>
    <t>Delete exterior bench</t>
  </si>
  <si>
    <t>Contract credit required; payment effect unallocated</t>
  </si>
  <si>
    <t>Reduce the contract sum by $4,200.00. The supplied SOV contains no identifiable bench allocation. Obtain a revised SOV and trace any deleted scope in previous or current earned value. Do not automatically subtract the entire credit from this application; do not assume its payment impact is zero.</t>
  </si>
  <si>
    <t>C CO 002 row; P C3:C13; A Art. 5.3</t>
  </si>
  <si>
    <t>Complete the final valuation</t>
  </si>
  <si>
    <t>Blank inputs mean unknown. Enter verified cumulative roofing value and further gross deductions only after architect review.</t>
  </si>
  <si>
    <t>Input / calculation</t>
  </si>
  <si>
    <t>Meaning</t>
  </si>
  <si>
    <t>Verified roofing cumulative earned value</t>
  </si>
  <si>
    <t>Range $0.00–$47,200.00 for reviewing this submitted claim. Separate tear-off, dry-in and membrane value.</t>
  </si>
  <si>
    <t>CO 002 gross value billed but no longer earned</t>
  </si>
  <si>
    <t>UNKNOWN. Enter the actual affected cumulative earned value after tracing the credit; 0 only if verified.</t>
  </si>
  <si>
    <t>Other gross reductions from claimed work</t>
  </si>
  <si>
    <t>UNKNOWN. Includes any unverified overstatement resolved in other lines; avoid double-counting roof or CO 002.</t>
  </si>
  <si>
    <t>Reviewed cumulative gross</t>
  </si>
  <si>
    <t>This worksheet begins after exclusion of all $61,500.00 stored materials and $9,800.00 pending CR 003.</t>
  </si>
  <si>
    <t>All modeled reductions keep the reviewed gross below the 50% threshold. Actual previously held retainage still requires confirmation.</t>
  </si>
  <si>
    <t>Reviewed net earned</t>
  </si>
  <si>
    <t>Gross less retained amount.</t>
  </si>
  <si>
    <t>New certificate arithmetic</t>
  </si>
  <si>
    <t>Calculation only. Check prior certificates, signed changes and remaining evidence before certification.</t>
  </si>
  <si>
    <t>Input consistency</t>
  </si>
  <si>
    <t>Negative outcomes require reconciliation with prior certificates; the worksheet does not certify or release payment.</t>
  </si>
  <si>
    <t>CA deadlines — source status preserved</t>
  </si>
  <si>
    <t>The formal CA register and its source.json are in this same delivery folder. No prior register was supplied.</t>
  </si>
  <si>
    <t>Review date</t>
  </si>
  <si>
    <t>ID</t>
  </si>
  <si>
    <t>Subject</t>
  </si>
  <si>
    <t>Last reported status</t>
  </si>
  <si>
    <t>Reported due</t>
  </si>
  <si>
    <t>Status evidence date</t>
  </si>
  <si>
    <t>Days late at report</t>
  </si>
  <si>
    <t>Days late at review*</t>
  </si>
  <si>
    <t>Action / interpretation</t>
  </si>
  <si>
    <t>RFI 014</t>
  </si>
  <si>
    <t>north entry lintel bearing</t>
  </si>
  <si>
    <t>answered 09/18</t>
  </si>
  <si>
    <t>Answer reported September 18; due date and response file absent. Not marked closed. Verify construction of the still-missing north entry lintel.</t>
  </si>
  <si>
    <t>Unknown / n/a</t>
  </si>
  <si>
    <t>RFI 015</t>
  </si>
  <si>
    <t>roof drain sump depth</t>
  </si>
  <si>
    <t>open</t>
  </si>
  <si>
    <t>Obtain response; reconcile with CO 001’s full billing. Current closure is unconfirmed. Deadline is reported/requested, not proven contractual.</t>
  </si>
  <si>
    <t>RFI 016</t>
  </si>
  <si>
    <t>shelving blocking height</t>
  </si>
  <si>
    <t>Not overdue at the visit; now past the reported date if still open. Coordinate with CR 003; response does not authorize cost/time.</t>
  </si>
  <si>
    <t>CO 001</t>
  </si>
  <si>
    <t>Added roof drains</t>
  </si>
  <si>
    <t>Signed 08/14/2026</t>
  </si>
  <si>
    <t>$18,500.00; verify executed document and completed scope. No action deadline supplied. Evidence date is the signature date reported in the undated log.</t>
  </si>
  <si>
    <t>Signed 09/02/2026</t>
  </si>
  <si>
    <t>-$4,200.00; obtain revised SOV and trace earned-value effect. No action deadline supplied. Evidence date is the signature date reported in the undated log.</t>
  </si>
  <si>
    <t>CR 003</t>
  </si>
  <si>
    <t>Extra shelving blocking</t>
  </si>
  <si>
    <t>Pending - owner review</t>
  </si>
  <si>
    <t>$9,800.00; excluded from payment. Obtain owner decision and signed change if approved. No due date supplied. Evidence date is observation of the undated log.</t>
  </si>
  <si>
    <t>* Days late at review assumes the last reported open status continues. No post–September 29 closure evidence was supplied. Days are calendar-date differences, not a contractual business-day calculation. RFIs have no identified responder; change items have no reported due dates.</t>
  </si>
  <si>
    <t>Sources, conventions and review limits</t>
  </si>
  <si>
    <t>All four supplied files identify themselves as fictitious test documents. No source file was changed.</t>
  </si>
  <si>
    <t>Key</t>
  </si>
  <si>
    <t>Exact source</t>
  </si>
  <si>
    <t>Use / limitation</t>
  </si>
  <si>
    <t>A</t>
  </si>
  <si>
    <t>Contract/Agreement excerpt - payment terms.pdf — page 1</t>
  </si>
  <si>
    <t>Original sum; Art. 5.1 retainage; Art. 5.2 stored materials; Art. 5.3 change signatures. Excerpt undated; complete executed agreement absent.</t>
  </si>
  <si>
    <t>P</t>
  </si>
  <si>
    <t>Pay application/Pay App 04 - Gulf Coast Builders.xlsx — sheet 'Schedule of values', A1:I18</t>
  </si>
  <si>
    <t>Application No. 4, period ending September 30, 2026. Numeric amounts are inputs, not formulas; all row and summary arithmetic checked. Previous certificates are stated in B17 only.</t>
  </si>
  <si>
    <t>C</t>
  </si>
  <si>
    <t>Pay application/Change order log.pdf — page 1, CO 001, CO 002 and CR 003 rows</t>
  </si>
  <si>
    <t>Undated log. Signature dates/statuses are reported by this log; signed change orders were not supplied. Amounts labeled USD.</t>
  </si>
  <si>
    <t>S</t>
  </si>
  <si>
    <t>Site/Site observation notes 09-29.docx — body paragraphs 1–8</t>
  </si>
  <si>
    <t>Report dated September 29, 2026. Paragraph 4 roofing; 5 stored storefront; 6 interiors; 7 structural; 8 RFIs. No later field report supplied.</t>
  </si>
  <si>
    <t>Limit</t>
  </si>
  <si>
    <t>Project: Riverside Branch Library renovation, Houston, TX (fictitious)</t>
  </si>
  <si>
    <t>Contract payment review only. No site address, project number, delivery method or named authorized certifier was supplied. No code, permit or statutory payment conclusion is made.</t>
  </si>
  <si>
    <t>Currency and dates</t>
  </si>
  <si>
    <t>USD supported by change log; no taxes added. Review date 2026-10-13, field date 2026-09-29, application period ending 2026-09-30. No dimensional takeoff or unit conversion.</t>
  </si>
  <si>
    <t>Historical certification and cash</t>
  </si>
  <si>
    <t>Prior gross $338,400.00 and prior certificates $304,560.00 are stated, not independently supported. Implied previous retainage $33,840.00. Actual payments remain unknown.</t>
  </si>
  <si>
    <t>Retainage</t>
  </si>
  <si>
    <t>10% applies to conditional gross below 50%. Preserve previously held retainage. If subsequent evidence establishes the threshold crossing, document when the 5% rate begins for new work; never reset all cumulative retainage to 5%.</t>
  </si>
  <si>
    <t>Conditional amounts</t>
  </si>
  <si>
    <t>Baseline $244,260.00 accepts all remaining claims for arithmetic only. $233,640.00 also assumes the entire roofing line is 30% earned. Neither resolves CO 002’s earned-value allocation, unverified completion or prior history.</t>
  </si>
  <si>
    <t>CA register</t>
  </si>
  <si>
    <t>No existing CA register was found among the four project files. Six records consolidated from the field report and log. Reported due dates are not labeled contractual; status is not extrapolated as confirmed current.</t>
  </si>
  <si>
    <t>Verification</t>
  </si>
  <si>
    <t>Workbook formulas have independently checked cached values and recalculate on open. No native Excel or Word rendering was performed. The companion PDF layout is independently rendered and inspected.</t>
  </si>
  <si>
    <t>SHA-256</t>
  </si>
  <si>
    <t>Contract/Agreement excerpt - payment terms.pdf</t>
  </si>
  <si>
    <t>0732411c66b874f16dd26d1404ef4b50528274799f1fce4aa606b139f39654db</t>
  </si>
  <si>
    <t>Pay application/Pay App 04 - Gulf Coast Builders.xlsx</t>
  </si>
  <si>
    <t>8da7c10385b405ce94cb50abe14d0474e4bd3dae289da5b3c40fcdbb38a4bea1</t>
  </si>
  <si>
    <t>Pay application/Change order log.pdf</t>
  </si>
  <si>
    <t>79b2f5d2476b569870e45d05b858d39d0bc827c85018a18b851c1aea4f91f20d</t>
  </si>
  <si>
    <t>Site/Site observation notes 09-29.docx</t>
  </si>
  <si>
    <t>a3bd779a0df4cc87307391a8dce434b30b1e4e3c2cfc15eb4ab898e1fab597e6</t>
  </si>
  <si>
    <t>Original application data — copied as supplied</t>
  </si>
  <si>
    <t>Source: Pay application/Pay App 04 - Gulf Coast Builders.xlsx | 'Schedule of values'!A1:I18 | Source coordinates retained below</t>
  </si>
  <si>
    <t>Source cell</t>
  </si>
  <si>
    <t>Source value</t>
  </si>
  <si>
    <t>A1</t>
  </si>
  <si>
    <t>FICTITIOUS TEST DOCUMENT - Gulf Coast Builders (fictitious) - Application No. 4, period ending 09/30/2026</t>
  </si>
  <si>
    <t>A2</t>
  </si>
  <si>
    <t>B2</t>
  </si>
  <si>
    <t>C2</t>
  </si>
  <si>
    <t>Scheduled value</t>
  </si>
  <si>
    <t>D2</t>
  </si>
  <si>
    <t>Previous applications</t>
  </si>
  <si>
    <t>E2</t>
  </si>
  <si>
    <t>This period</t>
  </si>
  <si>
    <t>F2</t>
  </si>
  <si>
    <t>Materials presently stored</t>
  </si>
  <si>
    <t>G2</t>
  </si>
  <si>
    <t>Total completed and stored</t>
  </si>
  <si>
    <t>H2</t>
  </si>
  <si>
    <t>% complete</t>
  </si>
  <si>
    <t>I2</t>
  </si>
  <si>
    <t>A3</t>
  </si>
  <si>
    <t>B3</t>
  </si>
  <si>
    <t>C3</t>
  </si>
  <si>
    <t>D3</t>
  </si>
  <si>
    <t>E3</t>
  </si>
  <si>
    <t>F3</t>
  </si>
  <si>
    <t>G3</t>
  </si>
  <si>
    <t>H3</t>
  </si>
  <si>
    <t>I3</t>
  </si>
  <si>
    <t>A4</t>
  </si>
  <si>
    <t>B4</t>
  </si>
  <si>
    <t>C4</t>
  </si>
  <si>
    <t>D4</t>
  </si>
  <si>
    <t>E4</t>
  </si>
  <si>
    <t>F4</t>
  </si>
  <si>
    <t>G4</t>
  </si>
  <si>
    <t>H4</t>
  </si>
  <si>
    <t>I4</t>
  </si>
  <si>
    <t>A5</t>
  </si>
  <si>
    <t>B5</t>
  </si>
  <si>
    <t>C5</t>
  </si>
  <si>
    <t>D5</t>
  </si>
  <si>
    <t>E5</t>
  </si>
  <si>
    <t>F5</t>
  </si>
  <si>
    <t>G5</t>
  </si>
  <si>
    <t>H5</t>
  </si>
  <si>
    <t>I5</t>
  </si>
  <si>
    <t>A6</t>
  </si>
  <si>
    <t>B6</t>
  </si>
  <si>
    <t>C6</t>
  </si>
  <si>
    <t>D6</t>
  </si>
  <si>
    <t>E6</t>
  </si>
  <si>
    <t>F6</t>
  </si>
  <si>
    <t>G6</t>
  </si>
  <si>
    <t>H6</t>
  </si>
  <si>
    <t>I6</t>
  </si>
  <si>
    <t>A7</t>
  </si>
  <si>
    <t>B7</t>
  </si>
  <si>
    <t>C7</t>
  </si>
  <si>
    <t>D7</t>
  </si>
  <si>
    <t>E7</t>
  </si>
  <si>
    <t>F7</t>
  </si>
  <si>
    <t>G7</t>
  </si>
  <si>
    <t>H7</t>
  </si>
  <si>
    <t>I7</t>
  </si>
  <si>
    <t>A8</t>
  </si>
  <si>
    <t>B8</t>
  </si>
  <si>
    <t>C8</t>
  </si>
  <si>
    <t>D8</t>
  </si>
  <si>
    <t>E8</t>
  </si>
  <si>
    <t>F8</t>
  </si>
  <si>
    <t>G8</t>
  </si>
  <si>
    <t>H8</t>
  </si>
  <si>
    <t>I8</t>
  </si>
  <si>
    <t>A9</t>
  </si>
  <si>
    <t>B9</t>
  </si>
  <si>
    <t>C9</t>
  </si>
  <si>
    <t>D9</t>
  </si>
  <si>
    <t>E9</t>
  </si>
  <si>
    <t>F9</t>
  </si>
  <si>
    <t>G9</t>
  </si>
  <si>
    <t>H9</t>
  </si>
  <si>
    <t>I9</t>
  </si>
  <si>
    <t>A10</t>
  </si>
  <si>
    <t>B10</t>
  </si>
  <si>
    <t>C10</t>
  </si>
  <si>
    <t>D10</t>
  </si>
  <si>
    <t>E10</t>
  </si>
  <si>
    <t>F10</t>
  </si>
  <si>
    <t>G10</t>
  </si>
  <si>
    <t>H10</t>
  </si>
  <si>
    <t>I10</t>
  </si>
  <si>
    <t>A11</t>
  </si>
  <si>
    <t>B11</t>
  </si>
  <si>
    <t>C11</t>
  </si>
  <si>
    <t>D11</t>
  </si>
  <si>
    <t>E11</t>
  </si>
  <si>
    <t>F11</t>
  </si>
  <si>
    <t>G11</t>
  </si>
  <si>
    <t>H11</t>
  </si>
  <si>
    <t>I11</t>
  </si>
  <si>
    <t>A12</t>
  </si>
  <si>
    <t>B12</t>
  </si>
  <si>
    <t>C12</t>
  </si>
  <si>
    <t>D12</t>
  </si>
  <si>
    <t>E12</t>
  </si>
  <si>
    <t>F12</t>
  </si>
  <si>
    <t>G12</t>
  </si>
  <si>
    <t>H12</t>
  </si>
  <si>
    <t>I12</t>
  </si>
  <si>
    <t>B13</t>
  </si>
  <si>
    <t>TOTALS</t>
  </si>
  <si>
    <t>C13</t>
  </si>
  <si>
    <t>D13</t>
  </si>
  <si>
    <t>E13</t>
  </si>
  <si>
    <t>F13</t>
  </si>
  <si>
    <t>G13</t>
  </si>
  <si>
    <t>I13</t>
  </si>
  <si>
    <t>A15</t>
  </si>
  <si>
    <t>Contract sum to date (as stated by contractor)</t>
  </si>
  <si>
    <t>B15</t>
  </si>
  <si>
    <t>A16</t>
  </si>
  <si>
    <t>Total earned less retainage</t>
  </si>
  <si>
    <t>B16</t>
  </si>
  <si>
    <t>A17</t>
  </si>
  <si>
    <t>Less previous certificates for payment</t>
  </si>
  <si>
    <t>B17</t>
  </si>
  <si>
    <t>A18</t>
  </si>
  <si>
    <t>Current payment due</t>
  </si>
  <si>
    <t>B18</t>
  </si>
</sst>
</file>

<file path=xl/styles.xml><?xml version="1.0" encoding="utf-8"?>
<styleSheet xmlns="http://schemas.openxmlformats.org/spreadsheetml/2006/main">
  <numFmts count="3">
    <numFmt numFmtId="164" formatCode="$#,##0.00;[Red]-$#,##0.00"/>
    <numFmt numFmtId="165" formatCode="0.00%"/>
    <numFmt numFmtId="166" formatCode="yyyy-mm-dd"/>
  </numFmts>
  <fonts count="7">
    <font>
      <sz val="11"/>
      <color theme="1"/>
      <name val="Calibri"/>
      <family val="2"/>
      <scheme val="minor"/>
    </font>
    <font>
      <b/>
      <sz val="17"/>
      <color rgb="FF183B4E"/>
      <name val="Arial"/>
      <family val="2"/>
    </font>
    <font>
      <sz val="10"/>
      <color rgb="FF53616C"/>
      <name val="Arial"/>
      <family val="2"/>
    </font>
    <font>
      <b/>
      <sz val="10"/>
      <color rgb="FFFFFFFF"/>
      <name val="Arial"/>
      <family val="2"/>
    </font>
    <font>
      <sz val="10"/>
      <color theme="1"/>
      <name val="Arial"/>
      <family val="2"/>
    </font>
    <font>
      <b/>
      <sz val="10"/>
      <color theme="1"/>
      <name val="Arial"/>
      <family val="2"/>
    </font>
    <font>
      <sz val="10"/>
      <color rgb="FF155B9A"/>
      <name val="Arial"/>
      <family val="2"/>
    </font>
  </fonts>
  <fills count="6">
    <fill>
      <patternFill patternType="none"/>
    </fill>
    <fill>
      <patternFill patternType="gray125"/>
    </fill>
    <fill>
      <patternFill patternType="solid">
        <fgColor rgb="FF183B4E"/>
        <bgColor indexed="64"/>
      </patternFill>
    </fill>
    <fill>
      <patternFill patternType="solid">
        <fgColor rgb="FFDFECEB"/>
        <bgColor indexed="64"/>
      </patternFill>
    </fill>
    <fill>
      <patternFill patternType="solid">
        <fgColor rgb="FFEDF5FF"/>
        <bgColor indexed="64"/>
      </patternFill>
    </fill>
    <fill>
      <patternFill patternType="solid">
        <fgColor rgb="FFFFF0D6"/>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rgb="FFDCE4E9"/>
      </bottom>
      <diagonal/>
    </border>
  </borders>
  <cellStyleXfs count="1">
    <xf numFmtId="0" fontId="0" fillId="0" borderId="0"/>
  </cellStyleXfs>
  <cellXfs count="12">
    <xf numFmtId="0" fontId="0" fillId="0" borderId="0" xfId="0"/>
    <xf numFmtId="0" fontId="1" fillId="0" borderId="0" xfId="0" applyFont="1"/>
    <xf numFmtId="0" fontId="2" fillId="0" borderId="0" xfId="0" applyFont="1" applyAlignment="1">
      <alignment vertical="top" wrapText="1"/>
    </xf>
    <xf numFmtId="0" fontId="3" fillId="2" borderId="1" xfId="0" applyFont="1" applyFill="1" applyBorder="1" applyAlignment="1">
      <alignment vertical="top" wrapText="1"/>
    </xf>
    <xf numFmtId="0" fontId="4" fillId="0" borderId="2" xfId="0" applyFont="1" applyBorder="1" applyAlignment="1">
      <alignment vertical="top" wrapText="1"/>
    </xf>
    <xf numFmtId="164" fontId="4" fillId="0" borderId="2" xfId="0" applyNumberFormat="1" applyFont="1" applyBorder="1" applyAlignment="1">
      <alignment vertical="top"/>
    </xf>
    <xf numFmtId="164" fontId="5" fillId="3" borderId="1" xfId="0" applyNumberFormat="1" applyFont="1" applyFill="1" applyBorder="1"/>
    <xf numFmtId="165" fontId="4" fillId="0" borderId="0" xfId="0" applyNumberFormat="1" applyFont="1" applyAlignment="1">
      <alignment vertical="top"/>
    </xf>
    <xf numFmtId="164" fontId="6" fillId="4" borderId="1" xfId="0" applyNumberFormat="1" applyFont="1" applyFill="1" applyBorder="1"/>
    <xf numFmtId="0" fontId="4" fillId="5" borderId="0" xfId="0" applyFont="1" applyFill="1" applyAlignment="1">
      <alignment vertical="top" wrapText="1"/>
    </xf>
    <xf numFmtId="166" fontId="4" fillId="0" borderId="0" xfId="0" applyNumberFormat="1" applyFont="1" applyAlignment="1">
      <alignment vertical="top"/>
    </xf>
    <xf numFmtId="1" fontId="4" fillId="0" borderId="0" xfId="0" applyNumberFormat="1" applyFont="1" applyAlignment="1">
      <alignment vertical="top"/>
    </xf>
  </cellXfs>
  <cellStyles count="1">
    <cellStyle name="Normal" xfId="0" builtinId="0"/>
  </cellStyles>
  <dxfs count="1">
    <dxf>
      <fill>
        <patternFill>
          <bgColor rgb="FFFFF0D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44"/>
  <sheetViews>
    <sheetView showGridLines="0" tabSelected="1"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42.7109375" customWidth="1"/>
    <col min="2" max="2" width="22.7109375" customWidth="1"/>
    <col min="3" max="3" width="76.7109375" customWidth="1"/>
  </cols>
  <sheetData>
    <row r="1" spans="1:3" ht="28" customHeight="1">
      <c r="A1" s="1" t="s">
        <v>0</v>
      </c>
      <c r="B1" s="1"/>
      <c r="C1" s="1"/>
    </row>
    <row r="2" spans="1:3" ht="34" customHeight="1">
      <c r="A2" s="2" t="s">
        <v>1</v>
      </c>
      <c r="B2" s="2"/>
      <c r="C2" s="2"/>
    </row>
    <row r="4" spans="1:3" ht="32" customHeight="1">
      <c r="A4" s="3" t="s">
        <v>2</v>
      </c>
      <c r="B4" s="3" t="s">
        <v>3</v>
      </c>
      <c r="C4" s="3" t="s">
        <v>4</v>
      </c>
    </row>
    <row r="5" spans="1:3" ht="32" customHeight="1">
      <c r="A5" s="4" t="s">
        <v>5</v>
      </c>
      <c r="B5" s="5">
        <v>1248000</v>
      </c>
      <c r="C5" s="4" t="s">
        <v>6</v>
      </c>
    </row>
    <row r="6" spans="1:3" ht="32" customHeight="1">
      <c r="A6" s="4" t="s">
        <v>7</v>
      </c>
      <c r="B6" s="5">
        <v>18500</v>
      </c>
      <c r="C6" s="4" t="s">
        <v>8</v>
      </c>
    </row>
    <row r="7" spans="1:3" ht="32" customHeight="1">
      <c r="A7" s="4" t="s">
        <v>9</v>
      </c>
      <c r="B7" s="5">
        <v>-4200</v>
      </c>
      <c r="C7" s="4" t="s">
        <v>10</v>
      </c>
    </row>
    <row r="8" spans="1:3" ht="36" customHeight="1">
      <c r="A8" s="4" t="s">
        <v>28</v>
      </c>
      <c r="B8" s="6">
        <f>SUM(B5:B7)</f>
        <v>1262300.0</v>
      </c>
      <c r="C8" s="4" t="s">
        <v>29</v>
      </c>
    </row>
    <row r="9" spans="1:3" ht="36" customHeight="1">
      <c r="A9" s="4" t="s">
        <v>30</v>
      </c>
      <c r="B9" s="6">
        <f>B8*50%</f>
        <v>631150.0</v>
      </c>
      <c r="C9" s="4" t="s">
        <v>31</v>
      </c>
    </row>
    <row r="10" spans="1:3" ht="32" customHeight="1">
      <c r="A10" s="4" t="s">
        <v>11</v>
      </c>
      <c r="B10" s="5">
        <v>1276300</v>
      </c>
      <c r="C10" s="4" t="s">
        <v>12</v>
      </c>
    </row>
    <row r="11" spans="1:3" ht="36" customHeight="1">
      <c r="A11" s="4" t="s">
        <v>32</v>
      </c>
      <c r="B11" s="6">
        <f>B10-B8</f>
        <v>14000.0</v>
      </c>
      <c r="C11" s="4" t="s">
        <v>33</v>
      </c>
    </row>
    <row r="13" spans="1:3" ht="32" customHeight="1">
      <c r="A13" s="4" t="s">
        <v>13</v>
      </c>
      <c r="B13" s="5">
        <v>681100</v>
      </c>
      <c r="C13" s="4" t="s">
        <v>14</v>
      </c>
    </row>
    <row r="14" spans="1:3" ht="32" customHeight="1">
      <c r="A14" s="4" t="s">
        <v>15</v>
      </c>
      <c r="B14" s="5">
        <v>61500</v>
      </c>
      <c r="C14" s="4" t="s">
        <v>16</v>
      </c>
    </row>
    <row r="15" spans="1:3" ht="32" customHeight="1">
      <c r="A15" s="4" t="s">
        <v>17</v>
      </c>
      <c r="B15" s="5">
        <v>9800</v>
      </c>
      <c r="C15" s="4" t="s">
        <v>18</v>
      </c>
    </row>
    <row r="16" spans="1:3" ht="36" customHeight="1">
      <c r="A16" s="4" t="s">
        <v>34</v>
      </c>
      <c r="B16" s="6">
        <f>B13-B14-B15</f>
        <v>609800.0</v>
      </c>
      <c r="C16" s="4" t="s">
        <v>35</v>
      </c>
    </row>
    <row r="17" spans="1:3" ht="36" customHeight="1">
      <c r="A17" s="4" t="s">
        <v>36</v>
      </c>
      <c r="B17" s="6">
        <f>ROUND(B16*10%,2)</f>
        <v>60980.0</v>
      </c>
      <c r="C17" s="4" t="s">
        <v>37</v>
      </c>
    </row>
    <row r="18" spans="1:3" ht="36" customHeight="1">
      <c r="A18" s="4" t="s">
        <v>38</v>
      </c>
      <c r="B18" s="6">
        <f>B16-B17</f>
        <v>548820.0</v>
      </c>
      <c r="C18" s="4" t="s">
        <v>39</v>
      </c>
    </row>
    <row r="19" spans="1:3" ht="32" customHeight="1">
      <c r="A19" s="4" t="s">
        <v>19</v>
      </c>
      <c r="B19" s="5">
        <v>304560</v>
      </c>
      <c r="C19" s="4" t="s">
        <v>20</v>
      </c>
    </row>
    <row r="20" spans="1:3" ht="36" customHeight="1">
      <c r="A20" s="4" t="s">
        <v>40</v>
      </c>
      <c r="B20" s="6">
        <f>B18-B19</f>
        <v>244260.0</v>
      </c>
      <c r="C20" s="4" t="s">
        <v>41</v>
      </c>
    </row>
    <row r="21" spans="1:3" ht="36" customHeight="1">
      <c r="A21" s="4" t="s">
        <v>42</v>
      </c>
      <c r="B21" s="7">
        <f>B16/B8</f>
        <v>0.4830864295333914</v>
      </c>
      <c r="C21" s="4" t="s">
        <v>43</v>
      </c>
    </row>
    <row r="22" spans="1:3" ht="36" customHeight="1">
      <c r="A22" s="4" t="s">
        <v>44</v>
      </c>
      <c r="B22" s="6">
        <f>B8-B18</f>
        <v>713480.0</v>
      </c>
      <c r="C22" s="4" t="s">
        <v>45</v>
      </c>
    </row>
    <row r="24" spans="1:3" ht="32" customHeight="1">
      <c r="A24" s="4" t="s">
        <v>65</v>
      </c>
      <c r="B24" s="8"/>
      <c r="C24" s="9" t="s">
        <v>66</v>
      </c>
    </row>
    <row r="25" spans="1:3" ht="42" customHeight="1">
      <c r="A25" s="4" t="s">
        <v>67</v>
      </c>
      <c r="B25" s="4" t="str">
        <f>IF(ISNUMBER(B24),B19-B24,"UNKNOWN")</f>
        <v>UNKNOWN</v>
      </c>
      <c r="C25" s="4" t="s">
        <v>68</v>
      </c>
    </row>
    <row r="27" spans="1:3" ht="32" customHeight="1">
      <c r="A27" s="4" t="s">
        <v>21</v>
      </c>
      <c r="B27" s="5">
        <v>35400</v>
      </c>
      <c r="C27" s="4" t="s">
        <v>22</v>
      </c>
    </row>
    <row r="28" spans="1:3" ht="36" customHeight="1">
      <c r="A28" s="4" t="s">
        <v>46</v>
      </c>
      <c r="B28" s="6">
        <f>47200-B27</f>
        <v>11800.0</v>
      </c>
      <c r="C28" s="4" t="s">
        <v>47</v>
      </c>
    </row>
    <row r="29" spans="1:3" ht="36" customHeight="1">
      <c r="A29" s="4" t="s">
        <v>48</v>
      </c>
      <c r="B29" s="6">
        <f>B16-B28</f>
        <v>598000.0</v>
      </c>
      <c r="C29" s="4" t="s">
        <v>49</v>
      </c>
    </row>
    <row r="30" spans="1:3" ht="36" customHeight="1">
      <c r="A30" s="4" t="s">
        <v>36</v>
      </c>
      <c r="B30" s="6">
        <f>ROUND(B29*10%,2)</f>
        <v>59800.0</v>
      </c>
      <c r="C30" s="4" t="s">
        <v>50</v>
      </c>
    </row>
    <row r="31" spans="1:3" ht="36" customHeight="1">
      <c r="A31" s="4" t="s">
        <v>51</v>
      </c>
      <c r="B31" s="6">
        <f>B29-B30</f>
        <v>538200.0</v>
      </c>
      <c r="C31" s="4" t="s">
        <v>52</v>
      </c>
    </row>
    <row r="32" spans="1:3" ht="32" customHeight="1">
      <c r="A32" s="4" t="s">
        <v>19</v>
      </c>
      <c r="B32" s="5">
        <v>304560</v>
      </c>
      <c r="C32" s="4" t="s">
        <v>23</v>
      </c>
    </row>
    <row r="33" spans="1:3" ht="36" customHeight="1">
      <c r="A33" s="4" t="s">
        <v>53</v>
      </c>
      <c r="B33" s="6">
        <f>B31-B32</f>
        <v>233640.0</v>
      </c>
      <c r="C33" s="4" t="s">
        <v>54</v>
      </c>
    </row>
    <row r="34" spans="1:3" ht="36" customHeight="1">
      <c r="A34" s="4" t="s">
        <v>55</v>
      </c>
      <c r="B34" s="7">
        <f>B29/B8</f>
        <v>0.4737384140061792</v>
      </c>
      <c r="C34" s="4" t="s">
        <v>56</v>
      </c>
    </row>
    <row r="36" spans="1:3" ht="32" customHeight="1">
      <c r="A36" s="4" t="s">
        <v>24</v>
      </c>
      <c r="B36" s="5">
        <v>63600</v>
      </c>
      <c r="C36" s="4" t="s">
        <v>25</v>
      </c>
    </row>
    <row r="37" spans="1:3" ht="36" customHeight="1">
      <c r="A37" s="4" t="s">
        <v>57</v>
      </c>
      <c r="B37" s="6">
        <f>ROUND(B36*10%,2)</f>
        <v>6360.0</v>
      </c>
      <c r="C37" s="4" t="s">
        <v>58</v>
      </c>
    </row>
    <row r="38" spans="1:3" ht="36" customHeight="1">
      <c r="A38" s="4" t="s">
        <v>59</v>
      </c>
      <c r="B38" s="6">
        <f>B36-B37</f>
        <v>57240.0</v>
      </c>
      <c r="C38" s="4" t="s">
        <v>60</v>
      </c>
    </row>
    <row r="40" spans="1:3" ht="45" customHeight="1">
      <c r="A40" s="4" t="s">
        <v>69</v>
      </c>
      <c r="B40" s="9" t="s">
        <v>70</v>
      </c>
      <c r="C40" s="9" t="s">
        <v>71</v>
      </c>
    </row>
    <row r="42" spans="1:3" ht="32" customHeight="1">
      <c r="A42" s="4" t="s">
        <v>26</v>
      </c>
      <c r="B42" s="5">
        <v>338400</v>
      </c>
      <c r="C42" s="4" t="s">
        <v>27</v>
      </c>
    </row>
    <row r="43" spans="1:3" ht="36" customHeight="1">
      <c r="A43" s="4" t="s">
        <v>61</v>
      </c>
      <c r="B43" s="6">
        <f>ROUND(B42*10%,2)</f>
        <v>33840.0</v>
      </c>
      <c r="C43" s="4" t="s">
        <v>62</v>
      </c>
    </row>
    <row r="44" spans="1:3" ht="36" customHeight="1">
      <c r="A44" s="4" t="s">
        <v>63</v>
      </c>
      <c r="B44" s="6">
        <f>B42-B43</f>
        <v>304560.0</v>
      </c>
      <c r="C44" s="4" t="s">
        <v>64</v>
      </c>
    </row>
  </sheetData>
  <mergeCells count="2">
    <mergeCell ref="A1:C1"/>
    <mergeCell ref="A2:C2"/>
  </mergeCells>
  <dataValidations count="1">
    <dataValidation type="decimal" operator="greaterThanOrEqual" allowBlank="1" showInputMessage="1" showErrorMessage="1" promptTitle="Verified cash only" prompt="Leave blank if no payment ledger is available." sqref="B24">
      <formula1>0</formula1>
    </dataValidation>
  </dataValidations>
  <pageMargins left="0.3" right="0.3" top="0.45" bottom="0.45" header="0.3" footer="0.3"/>
  <pageSetup paperSize="1" fitToHeight="0" orientation="portrait"/>
  <headerFooter>
    <oddHeader>&amp;LJuniper Street Architects, Inc.&amp;RDRAFT — FICTITIOUS TEST REVIEW</oddHeader>
    <oddFooter>&amp;LReview date: 2026-10-13&amp;CPayment Bridge&amp;RPage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Q1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7.7109375" customWidth="1"/>
    <col min="2" max="2" width="30.7109375" customWidth="1"/>
    <col min="3" max="9" width="16.7109375" customWidth="1"/>
    <col min="10" max="10" width="17.7109375" customWidth="1"/>
    <col min="11" max="14" width="16.7109375" customWidth="1"/>
    <col min="15" max="15" width="17.7109375" customWidth="1"/>
    <col min="16" max="16" width="12.7109375" customWidth="1"/>
    <col min="17" max="17" width="26.7109375" customWidth="1"/>
  </cols>
  <sheetData>
    <row r="1" spans="1:17" ht="28" customHeight="1">
      <c r="A1" s="1" t="s">
        <v>72</v>
      </c>
      <c r="B1" s="1"/>
      <c r="C1" s="1"/>
      <c r="D1" s="1"/>
      <c r="E1" s="1"/>
      <c r="F1" s="1"/>
      <c r="G1" s="1"/>
      <c r="H1" s="1"/>
      <c r="I1" s="1"/>
      <c r="J1" s="1"/>
      <c r="K1" s="1"/>
      <c r="L1" s="1"/>
      <c r="M1" s="1"/>
      <c r="N1" s="1"/>
      <c r="O1" s="1"/>
      <c r="P1" s="1"/>
      <c r="Q1" s="1"/>
    </row>
    <row r="2" spans="1:17" ht="34" customHeight="1">
      <c r="A2" s="2" t="s">
        <v>73</v>
      </c>
      <c r="B2" s="2"/>
      <c r="C2" s="2"/>
      <c r="D2" s="2"/>
      <c r="E2" s="2"/>
      <c r="F2" s="2"/>
      <c r="G2" s="2"/>
      <c r="H2" s="2"/>
      <c r="I2" s="2"/>
      <c r="J2" s="2"/>
      <c r="K2" s="2"/>
      <c r="L2" s="2"/>
      <c r="M2" s="2"/>
      <c r="N2" s="2"/>
      <c r="O2" s="2"/>
      <c r="P2" s="2"/>
      <c r="Q2" s="2"/>
    </row>
    <row r="4" spans="1:17" ht="32" customHeight="1">
      <c r="A4" s="3" t="s">
        <v>2</v>
      </c>
      <c r="B4" s="3" t="s">
        <v>74</v>
      </c>
      <c r="C4" s="3" t="s">
        <v>75</v>
      </c>
      <c r="D4" s="3" t="s">
        <v>76</v>
      </c>
      <c r="E4" s="3" t="s">
        <v>77</v>
      </c>
      <c r="F4" s="3" t="s">
        <v>78</v>
      </c>
      <c r="G4" s="3" t="s">
        <v>79</v>
      </c>
      <c r="H4" s="3" t="s">
        <v>80</v>
      </c>
      <c r="I4" s="3" t="s">
        <v>81</v>
      </c>
      <c r="J4" s="3" t="s">
        <v>82</v>
      </c>
      <c r="K4" s="3" t="s">
        <v>83</v>
      </c>
      <c r="L4" s="3" t="s">
        <v>84</v>
      </c>
      <c r="M4" s="3" t="s">
        <v>85</v>
      </c>
      <c r="N4" s="3" t="s">
        <v>86</v>
      </c>
      <c r="O4" s="3" t="s">
        <v>87</v>
      </c>
      <c r="P4" s="3" t="s">
        <v>88</v>
      </c>
      <c r="Q4" s="3" t="s">
        <v>89</v>
      </c>
    </row>
    <row r="5" spans="1:17" ht="48" customHeight="1">
      <c r="A5" s="4" t="s">
        <v>90</v>
      </c>
      <c r="B5" s="4" t="s">
        <v>91</v>
      </c>
      <c r="C5" s="5">
        <v>156000</v>
      </c>
      <c r="D5" s="5">
        <v>62400</v>
      </c>
      <c r="E5" s="5">
        <v>15600</v>
      </c>
      <c r="F5" s="5">
        <v>0</v>
      </c>
      <c r="G5" s="5">
        <f>SUM(D5:F5)</f>
        <v>78000.0</v>
      </c>
      <c r="H5" s="5">
        <v>0</v>
      </c>
      <c r="I5" s="5">
        <v>0</v>
      </c>
      <c r="J5" s="5">
        <f>G5-H5-I5</f>
        <v>78000.0</v>
      </c>
      <c r="K5" s="5">
        <f>ROUND(J5*10%,2)</f>
        <v>7800.0</v>
      </c>
      <c r="L5" s="5">
        <f>J5-K5</f>
        <v>70200.0</v>
      </c>
      <c r="M5" s="5">
        <f>E5+F5-H5-I5</f>
        <v>15600.0</v>
      </c>
      <c r="N5" s="5">
        <f>ROUND(M5*10%,2)</f>
        <v>1560.0</v>
      </c>
      <c r="O5" s="5">
        <f>M5-N5</f>
        <v>14040.0</v>
      </c>
      <c r="P5" s="7">
        <f>IFERROR(J5/C5,0)</f>
        <v>0.5</v>
      </c>
      <c r="Q5" s="4" t="s">
        <v>92</v>
      </c>
    </row>
    <row r="6" spans="1:17" ht="48" customHeight="1">
      <c r="A6" s="4" t="s">
        <v>93</v>
      </c>
      <c r="B6" s="4" t="s">
        <v>94</v>
      </c>
      <c r="C6" s="5">
        <v>98000</v>
      </c>
      <c r="D6" s="5">
        <v>98000</v>
      </c>
      <c r="E6" s="5">
        <v>0</v>
      </c>
      <c r="F6" s="5">
        <v>0</v>
      </c>
      <c r="G6" s="5">
        <f>SUM(D6:F6)</f>
        <v>98000.0</v>
      </c>
      <c r="H6" s="5">
        <v>0</v>
      </c>
      <c r="I6" s="5">
        <v>0</v>
      </c>
      <c r="J6" s="5">
        <f>G6-H6-I6</f>
        <v>98000.0</v>
      </c>
      <c r="K6" s="5">
        <f>ROUND(J6*10%,2)</f>
        <v>9800.0</v>
      </c>
      <c r="L6" s="5">
        <f>J6-K6</f>
        <v>88200.0</v>
      </c>
      <c r="M6" s="5">
        <f>E6+F6-H6-I6</f>
        <v>0.0</v>
      </c>
      <c r="N6" s="5">
        <f>ROUND(M6*10%,2)</f>
        <v>0.0</v>
      </c>
      <c r="O6" s="5">
        <f>M6-N6</f>
        <v>0.0</v>
      </c>
      <c r="P6" s="7">
        <f>IFERROR(J6/C6,0)</f>
        <v>1.0</v>
      </c>
      <c r="Q6" s="4" t="s">
        <v>95</v>
      </c>
    </row>
    <row r="7" spans="1:17" ht="48" customHeight="1">
      <c r="A7" s="4" t="s">
        <v>96</v>
      </c>
      <c r="B7" s="4" t="s">
        <v>97</v>
      </c>
      <c r="C7" s="5">
        <v>142000</v>
      </c>
      <c r="D7" s="5">
        <v>85200</v>
      </c>
      <c r="E7" s="5">
        <v>28400</v>
      </c>
      <c r="F7" s="5">
        <v>0</v>
      </c>
      <c r="G7" s="5">
        <f>SUM(D7:F7)</f>
        <v>113600.0</v>
      </c>
      <c r="H7" s="5">
        <v>0</v>
      </c>
      <c r="I7" s="5">
        <v>0</v>
      </c>
      <c r="J7" s="5">
        <f>G7-H7-I7</f>
        <v>113600.0</v>
      </c>
      <c r="K7" s="5">
        <f>ROUND(J7*10%,2)</f>
        <v>11360.0</v>
      </c>
      <c r="L7" s="5">
        <f>J7-K7</f>
        <v>102240.0</v>
      </c>
      <c r="M7" s="5">
        <f>E7+F7-H7-I7</f>
        <v>28400.0</v>
      </c>
      <c r="N7" s="5">
        <f>ROUND(M7*10%,2)</f>
        <v>2840.0</v>
      </c>
      <c r="O7" s="5">
        <f>M7-N7</f>
        <v>25560.0</v>
      </c>
      <c r="P7" s="7">
        <f>IFERROR(J7/C7,0)</f>
        <v>0.8</v>
      </c>
      <c r="Q7" s="4" t="s">
        <v>98</v>
      </c>
    </row>
    <row r="8" spans="1:17" ht="48" customHeight="1">
      <c r="A8" s="4" t="s">
        <v>99</v>
      </c>
      <c r="B8" s="4" t="s">
        <v>100</v>
      </c>
      <c r="C8" s="5">
        <v>118000</v>
      </c>
      <c r="D8" s="5">
        <v>0</v>
      </c>
      <c r="E8" s="5">
        <v>47200</v>
      </c>
      <c r="F8" s="5">
        <v>0</v>
      </c>
      <c r="G8" s="5">
        <f>SUM(D8:F8)</f>
        <v>47200.0</v>
      </c>
      <c r="H8" s="5">
        <v>0</v>
      </c>
      <c r="I8" s="5">
        <v>0</v>
      </c>
      <c r="J8" s="5">
        <f>G8-H8-I8</f>
        <v>47200.0</v>
      </c>
      <c r="K8" s="5">
        <f>ROUND(J8*10%,2)</f>
        <v>4720.0</v>
      </c>
      <c r="L8" s="5">
        <f>J8-K8</f>
        <v>42480.0</v>
      </c>
      <c r="M8" s="5">
        <f>E8+F8-H8-I8</f>
        <v>47200.0</v>
      </c>
      <c r="N8" s="5">
        <f>ROUND(M8*10%,2)</f>
        <v>4720.0</v>
      </c>
      <c r="O8" s="5">
        <f>M8-N8</f>
        <v>42480.0</v>
      </c>
      <c r="P8" s="7">
        <f>IFERROR(J8/C8,0)</f>
        <v>0.4</v>
      </c>
      <c r="Q8" s="4" t="s">
        <v>101</v>
      </c>
    </row>
    <row r="9" spans="1:17" ht="48" customHeight="1">
      <c r="A9" s="4" t="s">
        <v>102</v>
      </c>
      <c r="B9" s="4" t="s">
        <v>103</v>
      </c>
      <c r="C9" s="5">
        <v>164000</v>
      </c>
      <c r="D9" s="5">
        <v>0</v>
      </c>
      <c r="E9" s="5">
        <v>0</v>
      </c>
      <c r="F9" s="5">
        <v>61500</v>
      </c>
      <c r="G9" s="5">
        <f>SUM(D9:F9)</f>
        <v>61500.0</v>
      </c>
      <c r="H9" s="5">
        <v>61500</v>
      </c>
      <c r="I9" s="5">
        <v>0</v>
      </c>
      <c r="J9" s="5">
        <f>G9-H9-I9</f>
        <v>0.0</v>
      </c>
      <c r="K9" s="5">
        <f>ROUND(J9*10%,2)</f>
        <v>0.0</v>
      </c>
      <c r="L9" s="5">
        <f>J9-K9</f>
        <v>0.0</v>
      </c>
      <c r="M9" s="5">
        <f>E9+F9-H9-I9</f>
        <v>0.0</v>
      </c>
      <c r="N9" s="5">
        <f>ROUND(M9*10%,2)</f>
        <v>0.0</v>
      </c>
      <c r="O9" s="5">
        <f>M9-N9</f>
        <v>0.0</v>
      </c>
      <c r="P9" s="7">
        <f>IFERROR(J9/C9,0)</f>
        <v>0.0</v>
      </c>
      <c r="Q9" s="4" t="s">
        <v>104</v>
      </c>
    </row>
    <row r="10" spans="1:17" ht="48" customHeight="1">
      <c r="A10" s="4" t="s">
        <v>105</v>
      </c>
      <c r="B10" s="4" t="s">
        <v>106</v>
      </c>
      <c r="C10" s="5">
        <v>212000</v>
      </c>
      <c r="D10" s="5">
        <v>21200</v>
      </c>
      <c r="E10" s="5">
        <v>63600</v>
      </c>
      <c r="F10" s="5">
        <v>0</v>
      </c>
      <c r="G10" s="5">
        <f>SUM(D10:F10)</f>
        <v>84800.0</v>
      </c>
      <c r="H10" s="5">
        <v>0</v>
      </c>
      <c r="I10" s="5">
        <v>0</v>
      </c>
      <c r="J10" s="5">
        <f>G10-H10-I10</f>
        <v>84800.0</v>
      </c>
      <c r="K10" s="5">
        <f>ROUND(J10*10%,2)</f>
        <v>8480.0</v>
      </c>
      <c r="L10" s="5">
        <f>J10-K10</f>
        <v>76320.0</v>
      </c>
      <c r="M10" s="5">
        <f>E10+F10-H10-I10</f>
        <v>63600.0</v>
      </c>
      <c r="N10" s="5">
        <f>ROUND(M10*10%,2)</f>
        <v>6360.0</v>
      </c>
      <c r="O10" s="5">
        <f>M10-N10</f>
        <v>57240.0</v>
      </c>
      <c r="P10" s="7">
        <f>IFERROR(J10/C10,0)</f>
        <v>0.4</v>
      </c>
      <c r="Q10" s="4" t="s">
        <v>107</v>
      </c>
    </row>
    <row r="11" spans="1:17" ht="48" customHeight="1">
      <c r="A11" s="4" t="s">
        <v>108</v>
      </c>
      <c r="B11" s="4" t="s">
        <v>109</v>
      </c>
      <c r="C11" s="5">
        <v>186000</v>
      </c>
      <c r="D11" s="5">
        <v>37200</v>
      </c>
      <c r="E11" s="5">
        <v>46500</v>
      </c>
      <c r="F11" s="5">
        <v>0</v>
      </c>
      <c r="G11" s="5">
        <f>SUM(D11:F11)</f>
        <v>83700.0</v>
      </c>
      <c r="H11" s="5">
        <v>0</v>
      </c>
      <c r="I11" s="5">
        <v>0</v>
      </c>
      <c r="J11" s="5">
        <f>G11-H11-I11</f>
        <v>83700.0</v>
      </c>
      <c r="K11" s="5">
        <f>ROUND(J11*10%,2)</f>
        <v>8370.0</v>
      </c>
      <c r="L11" s="5">
        <f>J11-K11</f>
        <v>75330.0</v>
      </c>
      <c r="M11" s="5">
        <f>E11+F11-H11-I11</f>
        <v>46500.0</v>
      </c>
      <c r="N11" s="5">
        <f>ROUND(M11*10%,2)</f>
        <v>4650.0</v>
      </c>
      <c r="O11" s="5">
        <f>M11-N11</f>
        <v>41850.0</v>
      </c>
      <c r="P11" s="7">
        <f>IFERROR(J11/C11,0)</f>
        <v>0.45</v>
      </c>
      <c r="Q11" s="4" t="s">
        <v>110</v>
      </c>
    </row>
    <row r="12" spans="1:17" ht="48" customHeight="1">
      <c r="A12" s="4" t="s">
        <v>111</v>
      </c>
      <c r="B12" s="4" t="s">
        <v>112</v>
      </c>
      <c r="C12" s="5">
        <v>172000</v>
      </c>
      <c r="D12" s="5">
        <v>34400</v>
      </c>
      <c r="E12" s="5">
        <v>51600</v>
      </c>
      <c r="F12" s="5">
        <v>0</v>
      </c>
      <c r="G12" s="5">
        <f>SUM(D12:F12)</f>
        <v>86000.0</v>
      </c>
      <c r="H12" s="5">
        <v>0</v>
      </c>
      <c r="I12" s="5">
        <v>0</v>
      </c>
      <c r="J12" s="5">
        <f>G12-H12-I12</f>
        <v>86000.0</v>
      </c>
      <c r="K12" s="5">
        <f>ROUND(J12*10%,2)</f>
        <v>8600.0</v>
      </c>
      <c r="L12" s="5">
        <f>J12-K12</f>
        <v>77400.0</v>
      </c>
      <c r="M12" s="5">
        <f>E12+F12-H12-I12</f>
        <v>51600.0</v>
      </c>
      <c r="N12" s="5">
        <f>ROUND(M12*10%,2)</f>
        <v>5160.0</v>
      </c>
      <c r="O12" s="5">
        <f>M12-N12</f>
        <v>46440.0</v>
      </c>
      <c r="P12" s="7">
        <f>IFERROR(J12/C12,0)</f>
        <v>0.5</v>
      </c>
      <c r="Q12" s="4" t="s">
        <v>113</v>
      </c>
    </row>
    <row r="13" spans="1:17" ht="48" customHeight="1">
      <c r="A13" s="4" t="s">
        <v>114</v>
      </c>
      <c r="B13" s="4" t="s">
        <v>115</v>
      </c>
      <c r="C13" s="5">
        <v>18500</v>
      </c>
      <c r="D13" s="5">
        <v>0</v>
      </c>
      <c r="E13" s="5">
        <v>18500</v>
      </c>
      <c r="F13" s="5">
        <v>0</v>
      </c>
      <c r="G13" s="5">
        <f>SUM(D13:F13)</f>
        <v>18500.0</v>
      </c>
      <c r="H13" s="5">
        <v>0</v>
      </c>
      <c r="I13" s="5">
        <v>0</v>
      </c>
      <c r="J13" s="5">
        <f>G13-H13-I13</f>
        <v>18500.0</v>
      </c>
      <c r="K13" s="5">
        <f>ROUND(J13*10%,2)</f>
        <v>1850.0</v>
      </c>
      <c r="L13" s="5">
        <f>J13-K13</f>
        <v>16650.0</v>
      </c>
      <c r="M13" s="5">
        <f>E13+F13-H13-I13</f>
        <v>18500.0</v>
      </c>
      <c r="N13" s="5">
        <f>ROUND(M13*10%,2)</f>
        <v>1850.0</v>
      </c>
      <c r="O13" s="5">
        <f>M13-N13</f>
        <v>16650.0</v>
      </c>
      <c r="P13" s="7">
        <f>IFERROR(J13/C13,0)</f>
        <v>1.0</v>
      </c>
      <c r="Q13" s="4" t="s">
        <v>116</v>
      </c>
    </row>
    <row r="14" spans="1:17" ht="48" customHeight="1">
      <c r="A14" s="4" t="s">
        <v>117</v>
      </c>
      <c r="B14" s="4" t="s">
        <v>118</v>
      </c>
      <c r="C14" s="5">
        <v>9800</v>
      </c>
      <c r="D14" s="5">
        <v>0</v>
      </c>
      <c r="E14" s="5">
        <v>9800</v>
      </c>
      <c r="F14" s="5">
        <v>0</v>
      </c>
      <c r="G14" s="5">
        <f>SUM(D14:F14)</f>
        <v>9800.0</v>
      </c>
      <c r="H14" s="5">
        <v>0</v>
      </c>
      <c r="I14" s="5">
        <v>9800</v>
      </c>
      <c r="J14" s="5">
        <f>G14-H14-I14</f>
        <v>0.0</v>
      </c>
      <c r="K14" s="5">
        <f>ROUND(J14*10%,2)</f>
        <v>0.0</v>
      </c>
      <c r="L14" s="5">
        <f>J14-K14</f>
        <v>0.0</v>
      </c>
      <c r="M14" s="5">
        <f>E14+F14-H14-I14</f>
        <v>0.0</v>
      </c>
      <c r="N14" s="5">
        <f>ROUND(M14*10%,2)</f>
        <v>0.0</v>
      </c>
      <c r="O14" s="5">
        <f>M14-N14</f>
        <v>0.0</v>
      </c>
      <c r="P14" s="7">
        <f>IFERROR(J14/C14,0)</f>
        <v>0.0</v>
      </c>
      <c r="Q14" s="4" t="s">
        <v>119</v>
      </c>
    </row>
    <row r="15" spans="1:17">
      <c r="B15" s="3" t="s">
        <v>120</v>
      </c>
      <c r="C15" s="6">
        <f>SUM(C5:C14)</f>
        <v>1276300.0</v>
      </c>
      <c r="D15" s="6">
        <f>SUM(D5:D14)</f>
        <v>338400.0</v>
      </c>
      <c r="E15" s="6">
        <f>SUM(E5:E14)</f>
        <v>281200.0</v>
      </c>
      <c r="F15" s="6">
        <f>SUM(F5:F14)</f>
        <v>61500.0</v>
      </c>
      <c r="G15" s="6">
        <f>SUM(G5:G14)</f>
        <v>681100.0</v>
      </c>
      <c r="H15" s="6">
        <f>SUM(H5:H14)</f>
        <v>61500.0</v>
      </c>
      <c r="I15" s="6">
        <f>SUM(I5:I14)</f>
        <v>9800.0</v>
      </c>
      <c r="J15" s="6">
        <f>SUM(J5:J14)</f>
        <v>609800.0</v>
      </c>
      <c r="K15" s="6">
        <f>SUM(K5:K14)</f>
        <v>60980.0</v>
      </c>
      <c r="L15" s="6">
        <f>SUM(L5:L14)</f>
        <v>548820.0</v>
      </c>
      <c r="M15" s="6">
        <f>SUM(M5:M14)</f>
        <v>271400.0</v>
      </c>
      <c r="N15" s="6">
        <f>SUM(N5:N14)</f>
        <v>27140.0</v>
      </c>
      <c r="O15" s="6">
        <f>SUM(O5:O14)</f>
        <v>244260.0</v>
      </c>
    </row>
    <row r="17" spans="1:17" ht="36" customHeight="1">
      <c r="A17" s="9" t="s">
        <v>121</v>
      </c>
      <c r="B17" s="9"/>
      <c r="C17" s="9"/>
      <c r="D17" s="9"/>
      <c r="E17" s="9"/>
      <c r="F17" s="9"/>
      <c r="G17" s="9"/>
      <c r="H17" s="9"/>
      <c r="I17" s="9"/>
      <c r="J17" s="9"/>
      <c r="K17" s="9"/>
      <c r="L17" s="9"/>
      <c r="M17" s="9"/>
      <c r="N17" s="9"/>
      <c r="O17" s="9"/>
      <c r="P17" s="9"/>
      <c r="Q17" s="9"/>
    </row>
    <row r="18" spans="1:17" ht="32" customHeight="1">
      <c r="A18" s="2" t="s">
        <v>122</v>
      </c>
      <c r="B18" s="2"/>
      <c r="C18" s="2"/>
      <c r="D18" s="2"/>
      <c r="E18" s="2"/>
      <c r="F18" s="2"/>
      <c r="G18" s="2"/>
      <c r="H18" s="2"/>
      <c r="I18" s="2"/>
      <c r="J18" s="2"/>
      <c r="K18" s="2"/>
      <c r="L18" s="2"/>
      <c r="M18" s="2"/>
      <c r="N18" s="2"/>
      <c r="O18" s="2"/>
      <c r="P18" s="2"/>
      <c r="Q18" s="2"/>
    </row>
  </sheetData>
  <autoFilter ref="A4:Q14"/>
  <mergeCells count="4">
    <mergeCell ref="A1:Q1"/>
    <mergeCell ref="A2:Q2"/>
    <mergeCell ref="A17:Q17"/>
    <mergeCell ref="A18:Q18"/>
  </mergeCells>
  <pageMargins left="0.3" right="0.3" top="0.45" bottom="0.45" header="0.3" footer="0.3"/>
  <pageSetup paperSize="1" fitToWidth="3" orientation="landscape"/>
  <headerFooter>
    <oddHeader>&amp;LJuniper Street Architects, Inc.&amp;RDRAFT — FICTITIOUS TEST REVIEW</oddHeader>
    <oddFooter>&amp;LReview date: 2026-10-13&amp;CLine Arithmetic&amp;RPage &amp;P of &amp;N</oddFooter>
  </headerFooter>
  <colBreaks count="2" manualBreakCount="2">
    <brk id="7" max="1048575" man="1"/>
    <brk id="12" max="1048575" man="1"/>
  </colBreaks>
</worksheet>
</file>

<file path=xl/worksheets/sheet3.xml><?xml version="1.0" encoding="utf-8"?>
<worksheet xmlns="http://schemas.openxmlformats.org/spreadsheetml/2006/main" xmlns:r="http://schemas.openxmlformats.org/officeDocument/2006/relationships">
  <sheetPr>
    <pageSetUpPr fitToPage="1"/>
  </sheetPr>
  <dimension ref="A1:E15"/>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7.7109375" customWidth="1"/>
    <col min="2" max="2" width="28.7109375" customWidth="1"/>
    <col min="3" max="3" width="34.7109375" customWidth="1"/>
    <col min="4" max="4" width="105.7109375" customWidth="1"/>
    <col min="5" max="5" width="32.7109375" customWidth="1"/>
  </cols>
  <sheetData>
    <row r="1" spans="1:5" ht="28" customHeight="1">
      <c r="A1" s="1" t="s">
        <v>123</v>
      </c>
      <c r="B1" s="1"/>
      <c r="C1" s="1"/>
      <c r="D1" s="1"/>
      <c r="E1" s="1"/>
    </row>
    <row r="2" spans="1:5" ht="34" customHeight="1">
      <c r="A2" s="2" t="s">
        <v>124</v>
      </c>
      <c r="B2" s="2"/>
      <c r="C2" s="2"/>
      <c r="D2" s="2"/>
      <c r="E2" s="2"/>
    </row>
    <row r="4" spans="1:5" ht="32" customHeight="1">
      <c r="A4" s="3" t="s">
        <v>2</v>
      </c>
      <c r="B4" s="3" t="s">
        <v>125</v>
      </c>
      <c r="C4" s="3" t="s">
        <v>126</v>
      </c>
      <c r="D4" s="3" t="s">
        <v>127</v>
      </c>
      <c r="E4" s="3" t="s">
        <v>89</v>
      </c>
    </row>
    <row r="5" spans="1:5" ht="106" customHeight="1">
      <c r="A5" s="4" t="s">
        <v>90</v>
      </c>
      <c r="B5" s="4" t="s">
        <v>91</v>
      </c>
      <c r="C5" s="4" t="s">
        <v>128</v>
      </c>
      <c r="D5" s="4" t="s">
        <v>129</v>
      </c>
      <c r="E5" s="4" t="s">
        <v>130</v>
      </c>
    </row>
    <row r="6" spans="1:5" ht="106" customHeight="1">
      <c r="A6" s="4" t="s">
        <v>93</v>
      </c>
      <c r="B6" s="4" t="s">
        <v>94</v>
      </c>
      <c r="C6" s="4" t="s">
        <v>131</v>
      </c>
      <c r="D6" s="4" t="s">
        <v>132</v>
      </c>
      <c r="E6" s="4" t="s">
        <v>133</v>
      </c>
    </row>
    <row r="7" spans="1:5" ht="106" customHeight="1">
      <c r="A7" s="4" t="s">
        <v>96</v>
      </c>
      <c r="B7" s="4" t="s">
        <v>97</v>
      </c>
      <c r="C7" s="4" t="s">
        <v>134</v>
      </c>
      <c r="D7" s="4" t="s">
        <v>135</v>
      </c>
      <c r="E7" s="4" t="s">
        <v>136</v>
      </c>
    </row>
    <row r="8" spans="1:5" ht="106" customHeight="1">
      <c r="A8" s="4" t="s">
        <v>99</v>
      </c>
      <c r="B8" s="4" t="s">
        <v>100</v>
      </c>
      <c r="C8" s="4" t="s">
        <v>137</v>
      </c>
      <c r="D8" s="4" t="s">
        <v>138</v>
      </c>
      <c r="E8" s="4" t="s">
        <v>139</v>
      </c>
    </row>
    <row r="9" spans="1:5" ht="106" customHeight="1">
      <c r="A9" s="4" t="s">
        <v>102</v>
      </c>
      <c r="B9" s="4" t="s">
        <v>103</v>
      </c>
      <c r="C9" s="4" t="s">
        <v>140</v>
      </c>
      <c r="D9" s="4" t="s">
        <v>141</v>
      </c>
      <c r="E9" s="4" t="s">
        <v>142</v>
      </c>
    </row>
    <row r="10" spans="1:5" ht="106" customHeight="1">
      <c r="A10" s="4" t="s">
        <v>105</v>
      </c>
      <c r="B10" s="4" t="s">
        <v>106</v>
      </c>
      <c r="C10" s="4" t="s">
        <v>143</v>
      </c>
      <c r="D10" s="4" t="s">
        <v>144</v>
      </c>
      <c r="E10" s="4" t="s">
        <v>145</v>
      </c>
    </row>
    <row r="11" spans="1:5" ht="106" customHeight="1">
      <c r="A11" s="4" t="s">
        <v>108</v>
      </c>
      <c r="B11" s="4" t="s">
        <v>109</v>
      </c>
      <c r="C11" s="4" t="s">
        <v>146</v>
      </c>
      <c r="D11" s="4" t="s">
        <v>147</v>
      </c>
      <c r="E11" s="4" t="s">
        <v>148</v>
      </c>
    </row>
    <row r="12" spans="1:5" ht="106" customHeight="1">
      <c r="A12" s="4" t="s">
        <v>111</v>
      </c>
      <c r="B12" s="4" t="s">
        <v>112</v>
      </c>
      <c r="C12" s="4" t="s">
        <v>149</v>
      </c>
      <c r="D12" s="4" t="s">
        <v>150</v>
      </c>
      <c r="E12" s="4" t="s">
        <v>151</v>
      </c>
    </row>
    <row r="13" spans="1:5" ht="106" customHeight="1">
      <c r="A13" s="4" t="s">
        <v>114</v>
      </c>
      <c r="B13" s="4" t="s">
        <v>115</v>
      </c>
      <c r="C13" s="4" t="s">
        <v>152</v>
      </c>
      <c r="D13" s="4" t="s">
        <v>153</v>
      </c>
      <c r="E13" s="4" t="s">
        <v>154</v>
      </c>
    </row>
    <row r="14" spans="1:5" ht="106" customHeight="1">
      <c r="A14" s="4" t="s">
        <v>117</v>
      </c>
      <c r="B14" s="4" t="s">
        <v>118</v>
      </c>
      <c r="C14" s="4" t="s">
        <v>155</v>
      </c>
      <c r="D14" s="4" t="s">
        <v>156</v>
      </c>
      <c r="E14" s="4" t="s">
        <v>157</v>
      </c>
    </row>
    <row r="15" spans="1:5" ht="90" customHeight="1">
      <c r="A15" s="4" t="s">
        <v>158</v>
      </c>
      <c r="B15" s="4" t="s">
        <v>159</v>
      </c>
      <c r="C15" s="4" t="s">
        <v>160</v>
      </c>
      <c r="D15" s="4" t="s">
        <v>161</v>
      </c>
      <c r="E15" s="4" t="s">
        <v>162</v>
      </c>
    </row>
  </sheetData>
  <autoFilter ref="A4:E15"/>
  <mergeCells count="2">
    <mergeCell ref="A1:E1"/>
    <mergeCell ref="A2:E2"/>
  </mergeCells>
  <pageMargins left="0.3" right="0.3" top="0.45" bottom="0.45" header="0.3" footer="0.3"/>
  <pageSetup paperSize="1" fitToHeight="0" orientation="landscape"/>
  <headerFooter>
    <oddHeader>&amp;LJuniper Street Architects, Inc.&amp;RDRAFT — FICTITIOUS TEST REVIEW</oddHeader>
    <oddFooter>&amp;LReview date: 2026-10-13&amp;CCertification Decisions&amp;RPage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C13"/>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44.7109375" customWidth="1"/>
    <col min="2" max="2" width="23.7109375" customWidth="1"/>
    <col min="3" max="3" width="76.7109375" customWidth="1"/>
  </cols>
  <sheetData>
    <row r="1" spans="1:3" ht="28" customHeight="1">
      <c r="A1" s="1" t="s">
        <v>163</v>
      </c>
      <c r="B1" s="1"/>
      <c r="C1" s="1"/>
    </row>
    <row r="2" spans="1:3" ht="34" customHeight="1">
      <c r="A2" s="2" t="s">
        <v>164</v>
      </c>
      <c r="B2" s="2"/>
      <c r="C2" s="2"/>
    </row>
    <row r="4" spans="1:3" ht="32" customHeight="1">
      <c r="A4" s="3" t="s">
        <v>165</v>
      </c>
      <c r="B4" s="3" t="s">
        <v>3</v>
      </c>
      <c r="C4" s="3" t="s">
        <v>166</v>
      </c>
    </row>
    <row r="5" spans="1:3" ht="46" customHeight="1">
      <c r="A5" s="4" t="s">
        <v>167</v>
      </c>
      <c r="B5" s="8"/>
      <c r="C5" s="9" t="s">
        <v>168</v>
      </c>
    </row>
    <row r="6" spans="1:3" ht="46" customHeight="1">
      <c r="A6" s="4" t="s">
        <v>169</v>
      </c>
      <c r="B6" s="8"/>
      <c r="C6" s="9" t="s">
        <v>170</v>
      </c>
    </row>
    <row r="7" spans="1:3" ht="46" customHeight="1">
      <c r="A7" s="4" t="s">
        <v>171</v>
      </c>
      <c r="B7" s="8"/>
      <c r="C7" s="9" t="s">
        <v>172</v>
      </c>
    </row>
    <row r="9" spans="1:3" ht="46" customHeight="1">
      <c r="A9" s="4" t="s">
        <v>173</v>
      </c>
      <c r="B9" s="4" t="str">
        <f>IF(COUNT(B5:B7)=3,'Payment Bridge'!B16-47200+B5-B6-B7,"UNRESOLVED")</f>
        <v>UNRESOLVED</v>
      </c>
      <c r="C9" s="4" t="s">
        <v>174</v>
      </c>
    </row>
    <row r="10" spans="1:3" ht="46" customHeight="1">
      <c r="A10" s="4" t="s">
        <v>36</v>
      </c>
      <c r="B10" s="4" t="str">
        <f>IF(ISNUMBER(B9),ROUND(B9*10%,2),"UNRESOLVED")</f>
        <v>UNRESOLVED</v>
      </c>
      <c r="C10" s="4" t="s">
        <v>175</v>
      </c>
    </row>
    <row r="11" spans="1:3" ht="46" customHeight="1">
      <c r="A11" s="4" t="s">
        <v>176</v>
      </c>
      <c r="B11" s="4" t="str">
        <f>IF(ISNUMBER(B9),B9-B10,"UNRESOLVED")</f>
        <v>UNRESOLVED</v>
      </c>
      <c r="C11" s="4" t="s">
        <v>177</v>
      </c>
    </row>
    <row r="12" spans="1:3" ht="46" customHeight="1">
      <c r="A12" s="4" t="s">
        <v>178</v>
      </c>
      <c r="B12" s="4" t="str">
        <f>IF(ISNUMBER(B11),B11-'Payment Bridge'!B19,"UNRESOLVED")</f>
        <v>UNRESOLVED</v>
      </c>
      <c r="C12" s="4" t="s">
        <v>179</v>
      </c>
    </row>
    <row r="13" spans="1:3" ht="46" customHeight="1">
      <c r="A13" s="4" t="s">
        <v>180</v>
      </c>
      <c r="B13" s="4" t="str">
        <f>IF(COUNT(B5:B7)&lt;3,"UNRESOLVED",IF(OR(B9&lt;0,B12&lt;0),"REVIEW NEGATIVE RESULT","CHECK EVIDENCE"))</f>
        <v>UNRESOLVED</v>
      </c>
      <c r="C13" s="4" t="s">
        <v>181</v>
      </c>
    </row>
  </sheetData>
  <mergeCells count="2">
    <mergeCell ref="A1:C1"/>
    <mergeCell ref="A2:C2"/>
  </mergeCells>
  <dataValidations count="2">
    <dataValidation type="decimal" allowBlank="1" showInputMessage="1" showErrorMessage="1" sqref="B5">
      <formula1>0</formula1>
      <formula2>47200</formula2>
    </dataValidation>
    <dataValidation type="decimal" operator="greaterThanOrEqual" allowBlank="1" showInputMessage="1" showErrorMessage="1" sqref="B6:B7">
      <formula1>0</formula1>
    </dataValidation>
  </dataValidations>
  <pageMargins left="0.3" right="0.3" top="0.45" bottom="0.45" header="0.3" footer="0.3"/>
  <pageSetup paperSize="1" fitToHeight="0" orientation="portrait"/>
  <headerFooter>
    <oddHeader>&amp;LJuniper Street Architects, Inc.&amp;RDRAFT — FICTITIOUS TEST REVIEW</oddHeader>
    <oddFooter>&amp;LReview date: 2026-10-13&amp;CResolved Inputs&amp;RPage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H12"/>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5.7109375" customWidth="1"/>
    <col min="2" max="2" width="31.7109375" customWidth="1"/>
    <col min="3" max="3" width="25.7109375" customWidth="1"/>
    <col min="4" max="5" width="15.7109375" customWidth="1"/>
    <col min="6" max="6" width="18.7109375" customWidth="1"/>
    <col min="7" max="7" width="19.7109375" customWidth="1"/>
    <col min="8" max="8" width="76.7109375" customWidth="1"/>
  </cols>
  <sheetData>
    <row r="1" spans="1:8" ht="28" customHeight="1">
      <c r="A1" s="1" t="s">
        <v>182</v>
      </c>
      <c r="B1" s="1"/>
      <c r="C1" s="1"/>
      <c r="D1" s="1"/>
      <c r="E1" s="1"/>
      <c r="F1" s="1"/>
      <c r="G1" s="1"/>
      <c r="H1" s="1"/>
    </row>
    <row r="2" spans="1:8" ht="34" customHeight="1">
      <c r="A2" s="2" t="s">
        <v>183</v>
      </c>
      <c r="B2" s="2"/>
      <c r="C2" s="2"/>
      <c r="D2" s="2"/>
      <c r="E2" s="2"/>
      <c r="F2" s="2"/>
      <c r="G2" s="2"/>
      <c r="H2" s="2"/>
    </row>
    <row r="3" spans="1:8">
      <c r="A3" s="4" t="s">
        <v>184</v>
      </c>
      <c r="B3" s="10">
        <v>46308</v>
      </c>
    </row>
    <row r="4" spans="1:8" ht="32" customHeight="1">
      <c r="A4" s="3" t="s">
        <v>185</v>
      </c>
      <c r="B4" s="3" t="s">
        <v>186</v>
      </c>
      <c r="C4" s="3" t="s">
        <v>187</v>
      </c>
      <c r="D4" s="3" t="s">
        <v>188</v>
      </c>
      <c r="E4" s="3" t="s">
        <v>189</v>
      </c>
      <c r="F4" s="3" t="s">
        <v>190</v>
      </c>
      <c r="G4" s="3" t="s">
        <v>191</v>
      </c>
      <c r="H4" s="3" t="s">
        <v>192</v>
      </c>
    </row>
    <row r="5" spans="1:8" ht="70" customHeight="1">
      <c r="A5" s="4" t="s">
        <v>193</v>
      </c>
      <c r="B5" s="4" t="s">
        <v>194</v>
      </c>
      <c r="C5" s="4" t="s">
        <v>195</v>
      </c>
      <c r="E5" s="10">
        <v>46294</v>
      </c>
      <c r="F5" s="4" t="s">
        <v>197</v>
      </c>
      <c r="G5" s="4" t="s">
        <v>197</v>
      </c>
      <c r="H5" s="4" t="s">
        <v>196</v>
      </c>
    </row>
    <row r="6" spans="1:8" ht="70" customHeight="1">
      <c r="A6" s="4" t="s">
        <v>198</v>
      </c>
      <c r="B6" s="4" t="s">
        <v>199</v>
      </c>
      <c r="C6" s="4" t="s">
        <v>200</v>
      </c>
      <c r="D6" s="10">
        <v>46287</v>
      </c>
      <c r="E6" s="10">
        <v>46294</v>
      </c>
      <c r="F6" s="11">
        <f>IF(AND(C6="open",ISNUMBER(D6)),MAX(0,E6-D6),"")</f>
        <v>7.0</v>
      </c>
      <c r="G6" s="11">
        <f>IF(AND(C6="open",ISNUMBER(D6)),MAX(0,$B$3-D6),"")</f>
        <v>21.0</v>
      </c>
      <c r="H6" s="4" t="s">
        <v>201</v>
      </c>
    </row>
    <row r="7" spans="1:8" ht="70" customHeight="1">
      <c r="A7" s="4" t="s">
        <v>202</v>
      </c>
      <c r="B7" s="4" t="s">
        <v>203</v>
      </c>
      <c r="C7" s="4" t="s">
        <v>200</v>
      </c>
      <c r="D7" s="10">
        <v>46296</v>
      </c>
      <c r="E7" s="10">
        <v>46294</v>
      </c>
      <c r="F7" s="11">
        <f>IF(AND(C7="open",ISNUMBER(D7)),MAX(0,E7-D7),"")</f>
        <v>0.0</v>
      </c>
      <c r="G7" s="11">
        <f>IF(AND(C7="open",ISNUMBER(D7)),MAX(0,$B$3-D7),"")</f>
        <v>12.0</v>
      </c>
      <c r="H7" s="4" t="s">
        <v>204</v>
      </c>
    </row>
    <row r="8" spans="1:8" ht="70" customHeight="1">
      <c r="A8" s="4" t="s">
        <v>205</v>
      </c>
      <c r="B8" s="4" t="s">
        <v>206</v>
      </c>
      <c r="C8" s="4" t="s">
        <v>207</v>
      </c>
      <c r="E8" s="10">
        <v>46248</v>
      </c>
      <c r="F8" s="4" t="s">
        <v>197</v>
      </c>
      <c r="G8" s="4" t="s">
        <v>197</v>
      </c>
      <c r="H8" s="4" t="s">
        <v>208</v>
      </c>
    </row>
    <row r="9" spans="1:8" ht="70" customHeight="1">
      <c r="A9" s="4" t="s">
        <v>158</v>
      </c>
      <c r="B9" s="4" t="s">
        <v>159</v>
      </c>
      <c r="C9" s="4" t="s">
        <v>209</v>
      </c>
      <c r="E9" s="10">
        <v>46267</v>
      </c>
      <c r="F9" s="4" t="s">
        <v>197</v>
      </c>
      <c r="G9" s="4" t="s">
        <v>197</v>
      </c>
      <c r="H9" s="4" t="s">
        <v>210</v>
      </c>
    </row>
    <row r="10" spans="1:8" ht="70" customHeight="1">
      <c r="A10" s="4" t="s">
        <v>211</v>
      </c>
      <c r="B10" s="4" t="s">
        <v>212</v>
      </c>
      <c r="C10" s="4" t="s">
        <v>213</v>
      </c>
      <c r="E10" s="10">
        <v>46308</v>
      </c>
      <c r="F10" s="4" t="s">
        <v>197</v>
      </c>
      <c r="G10" s="4" t="s">
        <v>197</v>
      </c>
      <c r="H10" s="4" t="s">
        <v>214</v>
      </c>
    </row>
    <row r="12" spans="1:8" ht="38" customHeight="1">
      <c r="A12" s="9" t="s">
        <v>215</v>
      </c>
      <c r="B12" s="9"/>
      <c r="C12" s="9"/>
      <c r="D12" s="9"/>
      <c r="E12" s="9"/>
      <c r="F12" s="9"/>
      <c r="G12" s="9"/>
      <c r="H12" s="9"/>
    </row>
  </sheetData>
  <autoFilter ref="A4:H10"/>
  <mergeCells count="3">
    <mergeCell ref="A1:H1"/>
    <mergeCell ref="A2:H2"/>
    <mergeCell ref="A12:H12"/>
  </mergeCells>
  <conditionalFormatting sqref="G5:G10">
    <cfRule type="cellIs" dxfId="0" priority="1" operator="greaterThan">
      <formula>0</formula>
    </cfRule>
  </conditionalFormatting>
  <pageMargins left="0.3" right="0.3" top="0.45" bottom="0.45" header="0.3" footer="0.3"/>
  <pageSetup paperSize="1" fitToHeight="0" orientation="landscape"/>
  <headerFooter>
    <oddHeader>&amp;LJuniper Street Architects, Inc.&amp;RDRAFT — FICTITIOUS TEST REVIEW</oddHeader>
    <oddFooter>&amp;LReview date: 2026-10-13&amp;CCA Deadline Summary&amp;RPage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C20"/>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7109375" customWidth="1"/>
    <col min="2" max="2" width="82.7109375" customWidth="1"/>
    <col min="3" max="3" width="96.7109375" customWidth="1"/>
  </cols>
  <sheetData>
    <row r="1" spans="1:3" ht="28" customHeight="1">
      <c r="A1" s="1" t="s">
        <v>216</v>
      </c>
      <c r="B1" s="1"/>
      <c r="C1" s="1"/>
    </row>
    <row r="2" spans="1:3" ht="34" customHeight="1">
      <c r="A2" s="2" t="s">
        <v>217</v>
      </c>
      <c r="B2" s="2"/>
      <c r="C2" s="2"/>
    </row>
    <row r="4" spans="1:3" ht="32" customHeight="1">
      <c r="A4" s="3" t="s">
        <v>218</v>
      </c>
      <c r="B4" s="3" t="s">
        <v>219</v>
      </c>
      <c r="C4" s="3" t="s">
        <v>220</v>
      </c>
    </row>
    <row r="5" spans="1:3" ht="68" customHeight="1">
      <c r="A5" s="4" t="s">
        <v>221</v>
      </c>
      <c r="B5" s="4" t="s">
        <v>222</v>
      </c>
      <c r="C5" s="4" t="s">
        <v>223</v>
      </c>
    </row>
    <row r="6" spans="1:3" ht="68" customHeight="1">
      <c r="A6" s="4" t="s">
        <v>224</v>
      </c>
      <c r="B6" s="4" t="s">
        <v>225</v>
      </c>
      <c r="C6" s="4" t="s">
        <v>226</v>
      </c>
    </row>
    <row r="7" spans="1:3" ht="68" customHeight="1">
      <c r="A7" s="4" t="s">
        <v>227</v>
      </c>
      <c r="B7" s="4" t="s">
        <v>228</v>
      </c>
      <c r="C7" s="4" t="s">
        <v>229</v>
      </c>
    </row>
    <row r="8" spans="1:3" ht="68" customHeight="1">
      <c r="A8" s="4" t="s">
        <v>230</v>
      </c>
      <c r="B8" s="4" t="s">
        <v>231</v>
      </c>
      <c r="C8" s="4" t="s">
        <v>232</v>
      </c>
    </row>
    <row r="9" spans="1:3" ht="68" customHeight="1">
      <c r="A9" s="4" t="s">
        <v>233</v>
      </c>
      <c r="B9" s="4" t="s">
        <v>234</v>
      </c>
      <c r="C9" s="4" t="s">
        <v>235</v>
      </c>
    </row>
    <row r="10" spans="1:3" ht="68" customHeight="1">
      <c r="A10" s="4" t="s">
        <v>233</v>
      </c>
      <c r="B10" s="4" t="s">
        <v>236</v>
      </c>
      <c r="C10" s="4" t="s">
        <v>237</v>
      </c>
    </row>
    <row r="11" spans="1:3" ht="68" customHeight="1">
      <c r="A11" s="4" t="s">
        <v>233</v>
      </c>
      <c r="B11" s="4" t="s">
        <v>238</v>
      </c>
      <c r="C11" s="4" t="s">
        <v>239</v>
      </c>
    </row>
    <row r="12" spans="1:3" ht="68" customHeight="1">
      <c r="A12" s="4" t="s">
        <v>233</v>
      </c>
      <c r="B12" s="4" t="s">
        <v>240</v>
      </c>
      <c r="C12" s="4" t="s">
        <v>241</v>
      </c>
    </row>
    <row r="13" spans="1:3" ht="68" customHeight="1">
      <c r="A13" s="4" t="s">
        <v>233</v>
      </c>
      <c r="B13" s="4" t="s">
        <v>242</v>
      </c>
      <c r="C13" s="4" t="s">
        <v>243</v>
      </c>
    </row>
    <row r="14" spans="1:3" ht="68" customHeight="1">
      <c r="A14" s="4" t="s">
        <v>233</v>
      </c>
      <c r="B14" s="4" t="s">
        <v>244</v>
      </c>
      <c r="C14" s="4" t="s">
        <v>245</v>
      </c>
    </row>
    <row r="15" spans="1:3" ht="68" customHeight="1">
      <c r="A15" s="4" t="s">
        <v>233</v>
      </c>
      <c r="B15" s="4" t="s">
        <v>246</v>
      </c>
      <c r="C15" s="4" t="s">
        <v>247</v>
      </c>
    </row>
    <row r="17" spans="1:3" ht="34" customHeight="1">
      <c r="A17" s="4" t="s">
        <v>248</v>
      </c>
      <c r="B17" s="4" t="s">
        <v>249</v>
      </c>
      <c r="C17" s="4" t="s">
        <v>250</v>
      </c>
    </row>
    <row r="18" spans="1:3" ht="34" customHeight="1">
      <c r="A18" s="4" t="s">
        <v>248</v>
      </c>
      <c r="B18" s="4" t="s">
        <v>251</v>
      </c>
      <c r="C18" s="4" t="s">
        <v>252</v>
      </c>
    </row>
    <row r="19" spans="1:3" ht="34" customHeight="1">
      <c r="A19" s="4" t="s">
        <v>248</v>
      </c>
      <c r="B19" s="4" t="s">
        <v>253</v>
      </c>
      <c r="C19" s="4" t="s">
        <v>254</v>
      </c>
    </row>
    <row r="20" spans="1:3" ht="34" customHeight="1">
      <c r="A20" s="4" t="s">
        <v>248</v>
      </c>
      <c r="B20" s="4" t="s">
        <v>255</v>
      </c>
      <c r="C20" s="4" t="s">
        <v>256</v>
      </c>
    </row>
  </sheetData>
  <mergeCells count="2">
    <mergeCell ref="A1:C1"/>
    <mergeCell ref="A2:C2"/>
  </mergeCells>
  <pageMargins left="0.3" right="0.3" top="0.45" bottom="0.45" header="0.3" footer="0.3"/>
  <pageSetup paperSize="1" fitToHeight="0" orientation="landscape"/>
  <headerFooter>
    <oddHeader>&amp;LJuniper Street Architects, Inc.&amp;RDRAFT — FICTITIOUS TEST REVIEW</oddHeader>
    <oddFooter>&amp;LReview date: 2026-10-13&amp;CSources and Limits&amp;RPage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B11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8.7109375" customWidth="1"/>
    <col min="2" max="2" width="112.7109375" customWidth="1"/>
  </cols>
  <sheetData>
    <row r="1" spans="1:2" ht="28" customHeight="1">
      <c r="A1" s="1" t="s">
        <v>257</v>
      </c>
      <c r="B1" s="1"/>
    </row>
    <row r="2" spans="1:2" ht="34" customHeight="1">
      <c r="A2" s="2" t="s">
        <v>258</v>
      </c>
      <c r="B2" s="2"/>
    </row>
    <row r="4" spans="1:2" ht="32" customHeight="1">
      <c r="A4" s="3" t="s">
        <v>259</v>
      </c>
      <c r="B4" s="3" t="s">
        <v>260</v>
      </c>
    </row>
    <row r="5" spans="1:2" ht="32" customHeight="1">
      <c r="A5" s="4" t="s">
        <v>261</v>
      </c>
      <c r="B5" s="4" t="s">
        <v>262</v>
      </c>
    </row>
    <row r="6" spans="1:2" ht="20" customHeight="1">
      <c r="A6" s="4" t="s">
        <v>263</v>
      </c>
      <c r="B6" s="4" t="s">
        <v>2</v>
      </c>
    </row>
    <row r="7" spans="1:2" ht="20" customHeight="1">
      <c r="A7" s="4" t="s">
        <v>264</v>
      </c>
      <c r="B7" s="4" t="s">
        <v>74</v>
      </c>
    </row>
    <row r="8" spans="1:2" ht="20" customHeight="1">
      <c r="A8" s="4" t="s">
        <v>265</v>
      </c>
      <c r="B8" s="4" t="s">
        <v>266</v>
      </c>
    </row>
    <row r="9" spans="1:2" ht="20" customHeight="1">
      <c r="A9" s="4" t="s">
        <v>267</v>
      </c>
      <c r="B9" s="4" t="s">
        <v>268</v>
      </c>
    </row>
    <row r="10" spans="1:2" ht="20" customHeight="1">
      <c r="A10" s="4" t="s">
        <v>269</v>
      </c>
      <c r="B10" s="4" t="s">
        <v>270</v>
      </c>
    </row>
    <row r="11" spans="1:2" ht="20" customHeight="1">
      <c r="A11" s="4" t="s">
        <v>271</v>
      </c>
      <c r="B11" s="4" t="s">
        <v>272</v>
      </c>
    </row>
    <row r="12" spans="1:2" ht="20" customHeight="1">
      <c r="A12" s="4" t="s">
        <v>273</v>
      </c>
      <c r="B12" s="4" t="s">
        <v>274</v>
      </c>
    </row>
    <row r="13" spans="1:2" ht="20" customHeight="1">
      <c r="A13" s="4" t="s">
        <v>275</v>
      </c>
      <c r="B13" s="4" t="s">
        <v>276</v>
      </c>
    </row>
    <row r="14" spans="1:2" ht="20" customHeight="1">
      <c r="A14" s="4" t="s">
        <v>277</v>
      </c>
      <c r="B14" s="4" t="s">
        <v>240</v>
      </c>
    </row>
    <row r="15" spans="1:2" ht="20" customHeight="1">
      <c r="A15" s="4" t="s">
        <v>278</v>
      </c>
      <c r="B15" s="5">
        <v>1</v>
      </c>
    </row>
    <row r="16" spans="1:2" ht="20" customHeight="1">
      <c r="A16" s="4" t="s">
        <v>279</v>
      </c>
      <c r="B16" s="4" t="s">
        <v>91</v>
      </c>
    </row>
    <row r="17" spans="1:2" ht="20" customHeight="1">
      <c r="A17" s="4" t="s">
        <v>280</v>
      </c>
      <c r="B17" s="5">
        <v>156000</v>
      </c>
    </row>
    <row r="18" spans="1:2" ht="20" customHeight="1">
      <c r="A18" s="4" t="s">
        <v>281</v>
      </c>
      <c r="B18" s="5">
        <v>62400</v>
      </c>
    </row>
    <row r="19" spans="1:2" ht="20" customHeight="1">
      <c r="A19" s="4" t="s">
        <v>282</v>
      </c>
      <c r="B19" s="5">
        <v>15600</v>
      </c>
    </row>
    <row r="20" spans="1:2" ht="20" customHeight="1">
      <c r="A20" s="4" t="s">
        <v>283</v>
      </c>
      <c r="B20" s="5">
        <v>0</v>
      </c>
    </row>
    <row r="21" spans="1:2" ht="20" customHeight="1">
      <c r="A21" s="4" t="s">
        <v>284</v>
      </c>
      <c r="B21" s="5">
        <v>78000</v>
      </c>
    </row>
    <row r="22" spans="1:2" ht="20" customHeight="1">
      <c r="A22" s="4" t="s">
        <v>285</v>
      </c>
      <c r="B22" s="7">
        <v>0.5</v>
      </c>
    </row>
    <row r="23" spans="1:2" ht="20" customHeight="1">
      <c r="A23" s="4" t="s">
        <v>286</v>
      </c>
      <c r="B23" s="5">
        <v>7800</v>
      </c>
    </row>
    <row r="24" spans="1:2" ht="20" customHeight="1">
      <c r="A24" s="4" t="s">
        <v>287</v>
      </c>
      <c r="B24" s="5">
        <v>2</v>
      </c>
    </row>
    <row r="25" spans="1:2" ht="20" customHeight="1">
      <c r="A25" s="4" t="s">
        <v>288</v>
      </c>
      <c r="B25" s="4" t="s">
        <v>94</v>
      </c>
    </row>
    <row r="26" spans="1:2" ht="20" customHeight="1">
      <c r="A26" s="4" t="s">
        <v>289</v>
      </c>
      <c r="B26" s="5">
        <v>98000</v>
      </c>
    </row>
    <row r="27" spans="1:2" ht="20" customHeight="1">
      <c r="A27" s="4" t="s">
        <v>290</v>
      </c>
      <c r="B27" s="5">
        <v>98000</v>
      </c>
    </row>
    <row r="28" spans="1:2" ht="20" customHeight="1">
      <c r="A28" s="4" t="s">
        <v>291</v>
      </c>
      <c r="B28" s="5">
        <v>0</v>
      </c>
    </row>
    <row r="29" spans="1:2" ht="20" customHeight="1">
      <c r="A29" s="4" t="s">
        <v>292</v>
      </c>
      <c r="B29" s="5">
        <v>0</v>
      </c>
    </row>
    <row r="30" spans="1:2" ht="20" customHeight="1">
      <c r="A30" s="4" t="s">
        <v>293</v>
      </c>
      <c r="B30" s="5">
        <v>98000</v>
      </c>
    </row>
    <row r="31" spans="1:2" ht="20" customHeight="1">
      <c r="A31" s="4" t="s">
        <v>294</v>
      </c>
      <c r="B31" s="7">
        <v>1</v>
      </c>
    </row>
    <row r="32" spans="1:2" ht="20" customHeight="1">
      <c r="A32" s="4" t="s">
        <v>295</v>
      </c>
      <c r="B32" s="5">
        <v>9800</v>
      </c>
    </row>
    <row r="33" spans="1:2" ht="20" customHeight="1">
      <c r="A33" s="4" t="s">
        <v>296</v>
      </c>
      <c r="B33" s="5">
        <v>3</v>
      </c>
    </row>
    <row r="34" spans="1:2" ht="20" customHeight="1">
      <c r="A34" s="4" t="s">
        <v>297</v>
      </c>
      <c r="B34" s="4" t="s">
        <v>97</v>
      </c>
    </row>
    <row r="35" spans="1:2" ht="20" customHeight="1">
      <c r="A35" s="4" t="s">
        <v>298</v>
      </c>
      <c r="B35" s="5">
        <v>142000</v>
      </c>
    </row>
    <row r="36" spans="1:2" ht="20" customHeight="1">
      <c r="A36" s="4" t="s">
        <v>299</v>
      </c>
      <c r="B36" s="5">
        <v>85200</v>
      </c>
    </row>
    <row r="37" spans="1:2" ht="20" customHeight="1">
      <c r="A37" s="4" t="s">
        <v>300</v>
      </c>
      <c r="B37" s="5">
        <v>28400</v>
      </c>
    </row>
    <row r="38" spans="1:2" ht="20" customHeight="1">
      <c r="A38" s="4" t="s">
        <v>301</v>
      </c>
      <c r="B38" s="5">
        <v>0</v>
      </c>
    </row>
    <row r="39" spans="1:2" ht="20" customHeight="1">
      <c r="A39" s="4" t="s">
        <v>302</v>
      </c>
      <c r="B39" s="5">
        <v>113600</v>
      </c>
    </row>
    <row r="40" spans="1:2" ht="20" customHeight="1">
      <c r="A40" s="4" t="s">
        <v>303</v>
      </c>
      <c r="B40" s="7">
        <v>0.8</v>
      </c>
    </row>
    <row r="41" spans="1:2" ht="20" customHeight="1">
      <c r="A41" s="4" t="s">
        <v>304</v>
      </c>
      <c r="B41" s="5">
        <v>11360</v>
      </c>
    </row>
    <row r="42" spans="1:2" ht="20" customHeight="1">
      <c r="A42" s="4" t="s">
        <v>305</v>
      </c>
      <c r="B42" s="5">
        <v>4</v>
      </c>
    </row>
    <row r="43" spans="1:2" ht="20" customHeight="1">
      <c r="A43" s="4" t="s">
        <v>306</v>
      </c>
      <c r="B43" s="4" t="s">
        <v>100</v>
      </c>
    </row>
    <row r="44" spans="1:2" ht="20" customHeight="1">
      <c r="A44" s="4" t="s">
        <v>307</v>
      </c>
      <c r="B44" s="5">
        <v>118000</v>
      </c>
    </row>
    <row r="45" spans="1:2" ht="20" customHeight="1">
      <c r="A45" s="4" t="s">
        <v>308</v>
      </c>
      <c r="B45" s="5">
        <v>0</v>
      </c>
    </row>
    <row r="46" spans="1:2" ht="20" customHeight="1">
      <c r="A46" s="4" t="s">
        <v>309</v>
      </c>
      <c r="B46" s="5">
        <v>47200</v>
      </c>
    </row>
    <row r="47" spans="1:2" ht="20" customHeight="1">
      <c r="A47" s="4" t="s">
        <v>310</v>
      </c>
      <c r="B47" s="5">
        <v>0</v>
      </c>
    </row>
    <row r="48" spans="1:2" ht="20" customHeight="1">
      <c r="A48" s="4" t="s">
        <v>311</v>
      </c>
      <c r="B48" s="5">
        <v>47200</v>
      </c>
    </row>
    <row r="49" spans="1:2" ht="20" customHeight="1">
      <c r="A49" s="4" t="s">
        <v>312</v>
      </c>
      <c r="B49" s="7">
        <v>0.4</v>
      </c>
    </row>
    <row r="50" spans="1:2" ht="20" customHeight="1">
      <c r="A50" s="4" t="s">
        <v>313</v>
      </c>
      <c r="B50" s="5">
        <v>4720</v>
      </c>
    </row>
    <row r="51" spans="1:2" ht="20" customHeight="1">
      <c r="A51" s="4" t="s">
        <v>314</v>
      </c>
      <c r="B51" s="5">
        <v>5</v>
      </c>
    </row>
    <row r="52" spans="1:2" ht="20" customHeight="1">
      <c r="A52" s="4" t="s">
        <v>315</v>
      </c>
      <c r="B52" s="4" t="s">
        <v>103</v>
      </c>
    </row>
    <row r="53" spans="1:2" ht="20" customHeight="1">
      <c r="A53" s="4" t="s">
        <v>316</v>
      </c>
      <c r="B53" s="5">
        <v>164000</v>
      </c>
    </row>
    <row r="54" spans="1:2" ht="20" customHeight="1">
      <c r="A54" s="4" t="s">
        <v>317</v>
      </c>
      <c r="B54" s="5">
        <v>0</v>
      </c>
    </row>
    <row r="55" spans="1:2" ht="20" customHeight="1">
      <c r="A55" s="4" t="s">
        <v>318</v>
      </c>
      <c r="B55" s="5">
        <v>0</v>
      </c>
    </row>
    <row r="56" spans="1:2" ht="20" customHeight="1">
      <c r="A56" s="4" t="s">
        <v>319</v>
      </c>
      <c r="B56" s="5">
        <v>61500</v>
      </c>
    </row>
    <row r="57" spans="1:2" ht="20" customHeight="1">
      <c r="A57" s="4" t="s">
        <v>320</v>
      </c>
      <c r="B57" s="5">
        <v>61500</v>
      </c>
    </row>
    <row r="58" spans="1:2" ht="20" customHeight="1">
      <c r="A58" s="4" t="s">
        <v>321</v>
      </c>
      <c r="B58" s="7">
        <v>0.375</v>
      </c>
    </row>
    <row r="59" spans="1:2" ht="20" customHeight="1">
      <c r="A59" s="4" t="s">
        <v>322</v>
      </c>
      <c r="B59" s="5">
        <v>6150</v>
      </c>
    </row>
    <row r="60" spans="1:2" ht="20" customHeight="1">
      <c r="A60" s="4" t="s">
        <v>323</v>
      </c>
      <c r="B60" s="5">
        <v>6</v>
      </c>
    </row>
    <row r="61" spans="1:2" ht="20" customHeight="1">
      <c r="A61" s="4" t="s">
        <v>324</v>
      </c>
      <c r="B61" s="4" t="s">
        <v>106</v>
      </c>
    </row>
    <row r="62" spans="1:2" ht="20" customHeight="1">
      <c r="A62" s="4" t="s">
        <v>325</v>
      </c>
      <c r="B62" s="5">
        <v>212000</v>
      </c>
    </row>
    <row r="63" spans="1:2" ht="20" customHeight="1">
      <c r="A63" s="4" t="s">
        <v>326</v>
      </c>
      <c r="B63" s="5">
        <v>21200</v>
      </c>
    </row>
    <row r="64" spans="1:2" ht="20" customHeight="1">
      <c r="A64" s="4" t="s">
        <v>327</v>
      </c>
      <c r="B64" s="5">
        <v>63600</v>
      </c>
    </row>
    <row r="65" spans="1:2" ht="20" customHeight="1">
      <c r="A65" s="4" t="s">
        <v>328</v>
      </c>
      <c r="B65" s="5">
        <v>0</v>
      </c>
    </row>
    <row r="66" spans="1:2" ht="20" customHeight="1">
      <c r="A66" s="4" t="s">
        <v>329</v>
      </c>
      <c r="B66" s="5">
        <v>84800</v>
      </c>
    </row>
    <row r="67" spans="1:2" ht="20" customHeight="1">
      <c r="A67" s="4" t="s">
        <v>330</v>
      </c>
      <c r="B67" s="7">
        <v>0.4</v>
      </c>
    </row>
    <row r="68" spans="1:2" ht="20" customHeight="1">
      <c r="A68" s="4" t="s">
        <v>331</v>
      </c>
      <c r="B68" s="5">
        <v>8480</v>
      </c>
    </row>
    <row r="69" spans="1:2" ht="20" customHeight="1">
      <c r="A69" s="4" t="s">
        <v>332</v>
      </c>
      <c r="B69" s="5">
        <v>7</v>
      </c>
    </row>
    <row r="70" spans="1:2" ht="20" customHeight="1">
      <c r="A70" s="4" t="s">
        <v>333</v>
      </c>
      <c r="B70" s="4" t="s">
        <v>109</v>
      </c>
    </row>
    <row r="71" spans="1:2" ht="20" customHeight="1">
      <c r="A71" s="4" t="s">
        <v>334</v>
      </c>
      <c r="B71" s="5">
        <v>186000</v>
      </c>
    </row>
    <row r="72" spans="1:2" ht="20" customHeight="1">
      <c r="A72" s="4" t="s">
        <v>335</v>
      </c>
      <c r="B72" s="5">
        <v>37200</v>
      </c>
    </row>
    <row r="73" spans="1:2" ht="20" customHeight="1">
      <c r="A73" s="4" t="s">
        <v>336</v>
      </c>
      <c r="B73" s="5">
        <v>46500</v>
      </c>
    </row>
    <row r="74" spans="1:2" ht="20" customHeight="1">
      <c r="A74" s="4" t="s">
        <v>337</v>
      </c>
      <c r="B74" s="5">
        <v>0</v>
      </c>
    </row>
    <row r="75" spans="1:2" ht="20" customHeight="1">
      <c r="A75" s="4" t="s">
        <v>338</v>
      </c>
      <c r="B75" s="5">
        <v>83700</v>
      </c>
    </row>
    <row r="76" spans="1:2" ht="20" customHeight="1">
      <c r="A76" s="4" t="s">
        <v>339</v>
      </c>
      <c r="B76" s="7">
        <v>0.45</v>
      </c>
    </row>
    <row r="77" spans="1:2" ht="20" customHeight="1">
      <c r="A77" s="4" t="s">
        <v>340</v>
      </c>
      <c r="B77" s="5">
        <v>8370</v>
      </c>
    </row>
    <row r="78" spans="1:2" ht="20" customHeight="1">
      <c r="A78" s="4" t="s">
        <v>341</v>
      </c>
      <c r="B78" s="5">
        <v>8</v>
      </c>
    </row>
    <row r="79" spans="1:2" ht="20" customHeight="1">
      <c r="A79" s="4" t="s">
        <v>342</v>
      </c>
      <c r="B79" s="4" t="s">
        <v>112</v>
      </c>
    </row>
    <row r="80" spans="1:2" ht="20" customHeight="1">
      <c r="A80" s="4" t="s">
        <v>343</v>
      </c>
      <c r="B80" s="5">
        <v>172000</v>
      </c>
    </row>
    <row r="81" spans="1:2" ht="20" customHeight="1">
      <c r="A81" s="4" t="s">
        <v>344</v>
      </c>
      <c r="B81" s="5">
        <v>34400</v>
      </c>
    </row>
    <row r="82" spans="1:2" ht="20" customHeight="1">
      <c r="A82" s="4" t="s">
        <v>345</v>
      </c>
      <c r="B82" s="5">
        <v>51600</v>
      </c>
    </row>
    <row r="83" spans="1:2" ht="20" customHeight="1">
      <c r="A83" s="4" t="s">
        <v>346</v>
      </c>
      <c r="B83" s="5">
        <v>0</v>
      </c>
    </row>
    <row r="84" spans="1:2" ht="20" customHeight="1">
      <c r="A84" s="4" t="s">
        <v>347</v>
      </c>
      <c r="B84" s="5">
        <v>86000</v>
      </c>
    </row>
    <row r="85" spans="1:2" ht="20" customHeight="1">
      <c r="A85" s="4" t="s">
        <v>348</v>
      </c>
      <c r="B85" s="7">
        <v>0.5</v>
      </c>
    </row>
    <row r="86" spans="1:2" ht="20" customHeight="1">
      <c r="A86" s="4" t="s">
        <v>349</v>
      </c>
      <c r="B86" s="5">
        <v>8600</v>
      </c>
    </row>
    <row r="87" spans="1:2" ht="20" customHeight="1">
      <c r="A87" s="4" t="s">
        <v>350</v>
      </c>
      <c r="B87" s="5">
        <v>9</v>
      </c>
    </row>
    <row r="88" spans="1:2" ht="20" customHeight="1">
      <c r="A88" s="4" t="s">
        <v>351</v>
      </c>
      <c r="B88" s="4" t="s">
        <v>115</v>
      </c>
    </row>
    <row r="89" spans="1:2" ht="20" customHeight="1">
      <c r="A89" s="4" t="s">
        <v>352</v>
      </c>
      <c r="B89" s="5">
        <v>18500</v>
      </c>
    </row>
    <row r="90" spans="1:2" ht="20" customHeight="1">
      <c r="A90" s="4" t="s">
        <v>353</v>
      </c>
      <c r="B90" s="5">
        <v>0</v>
      </c>
    </row>
    <row r="91" spans="1:2" ht="20" customHeight="1">
      <c r="A91" s="4" t="s">
        <v>354</v>
      </c>
      <c r="B91" s="5">
        <v>18500</v>
      </c>
    </row>
    <row r="92" spans="1:2" ht="20" customHeight="1">
      <c r="A92" s="4" t="s">
        <v>355</v>
      </c>
      <c r="B92" s="5">
        <v>0</v>
      </c>
    </row>
    <row r="93" spans="1:2" ht="20" customHeight="1">
      <c r="A93" s="4" t="s">
        <v>356</v>
      </c>
      <c r="B93" s="5">
        <v>18500</v>
      </c>
    </row>
    <row r="94" spans="1:2" ht="20" customHeight="1">
      <c r="A94" s="4" t="s">
        <v>357</v>
      </c>
      <c r="B94" s="7">
        <v>1</v>
      </c>
    </row>
    <row r="95" spans="1:2" ht="20" customHeight="1">
      <c r="A95" s="4" t="s">
        <v>358</v>
      </c>
      <c r="B95" s="5">
        <v>1850</v>
      </c>
    </row>
    <row r="96" spans="1:2" ht="20" customHeight="1">
      <c r="A96" s="4" t="s">
        <v>359</v>
      </c>
      <c r="B96" s="5">
        <v>10</v>
      </c>
    </row>
    <row r="97" spans="1:2" ht="32" customHeight="1">
      <c r="A97" s="4" t="s">
        <v>360</v>
      </c>
      <c r="B97" s="4" t="s">
        <v>118</v>
      </c>
    </row>
    <row r="98" spans="1:2" ht="20" customHeight="1">
      <c r="A98" s="4" t="s">
        <v>361</v>
      </c>
      <c r="B98" s="5">
        <v>9800</v>
      </c>
    </row>
    <row r="99" spans="1:2" ht="20" customHeight="1">
      <c r="A99" s="4" t="s">
        <v>362</v>
      </c>
      <c r="B99" s="5">
        <v>0</v>
      </c>
    </row>
    <row r="100" spans="1:2" ht="20" customHeight="1">
      <c r="A100" s="4" t="s">
        <v>363</v>
      </c>
      <c r="B100" s="5">
        <v>9800</v>
      </c>
    </row>
    <row r="101" spans="1:2" ht="20" customHeight="1">
      <c r="A101" s="4" t="s">
        <v>364</v>
      </c>
      <c r="B101" s="5">
        <v>0</v>
      </c>
    </row>
    <row r="102" spans="1:2" ht="20" customHeight="1">
      <c r="A102" s="4" t="s">
        <v>365</v>
      </c>
      <c r="B102" s="5">
        <v>9800</v>
      </c>
    </row>
    <row r="103" spans="1:2" ht="20" customHeight="1">
      <c r="A103" s="4" t="s">
        <v>366</v>
      </c>
      <c r="B103" s="7">
        <v>1</v>
      </c>
    </row>
    <row r="104" spans="1:2" ht="20" customHeight="1">
      <c r="A104" s="4" t="s">
        <v>367</v>
      </c>
      <c r="B104" s="5">
        <v>980</v>
      </c>
    </row>
    <row r="105" spans="1:2" ht="20" customHeight="1">
      <c r="A105" s="4" t="s">
        <v>368</v>
      </c>
      <c r="B105" s="4" t="s">
        <v>369</v>
      </c>
    </row>
    <row r="106" spans="1:2" ht="20" customHeight="1">
      <c r="A106" s="4" t="s">
        <v>370</v>
      </c>
      <c r="B106" s="5">
        <v>1276300</v>
      </c>
    </row>
    <row r="107" spans="1:2" ht="20" customHeight="1">
      <c r="A107" s="4" t="s">
        <v>371</v>
      </c>
      <c r="B107" s="5">
        <v>338400</v>
      </c>
    </row>
    <row r="108" spans="1:2" ht="20" customHeight="1">
      <c r="A108" s="4" t="s">
        <v>372</v>
      </c>
      <c r="B108" s="5">
        <v>281200</v>
      </c>
    </row>
    <row r="109" spans="1:2" ht="20" customHeight="1">
      <c r="A109" s="4" t="s">
        <v>373</v>
      </c>
      <c r="B109" s="5">
        <v>61500</v>
      </c>
    </row>
    <row r="110" spans="1:2" ht="20" customHeight="1">
      <c r="A110" s="4" t="s">
        <v>374</v>
      </c>
      <c r="B110" s="5">
        <v>681100</v>
      </c>
    </row>
    <row r="111" spans="1:2" ht="20" customHeight="1">
      <c r="A111" s="4" t="s">
        <v>375</v>
      </c>
      <c r="B111" s="5">
        <v>68110</v>
      </c>
    </row>
    <row r="112" spans="1:2" ht="32" customHeight="1">
      <c r="A112" s="4" t="s">
        <v>376</v>
      </c>
      <c r="B112" s="4" t="s">
        <v>377</v>
      </c>
    </row>
    <row r="113" spans="1:2" ht="20" customHeight="1">
      <c r="A113" s="4" t="s">
        <v>378</v>
      </c>
      <c r="B113" s="5">
        <v>1276300</v>
      </c>
    </row>
    <row r="114" spans="1:2" ht="20" customHeight="1">
      <c r="A114" s="4" t="s">
        <v>379</v>
      </c>
      <c r="B114" s="4" t="s">
        <v>380</v>
      </c>
    </row>
    <row r="115" spans="1:2" ht="20" customHeight="1">
      <c r="A115" s="4" t="s">
        <v>381</v>
      </c>
      <c r="B115" s="5">
        <v>612990</v>
      </c>
    </row>
    <row r="116" spans="1:2" ht="20" customHeight="1">
      <c r="A116" s="4" t="s">
        <v>382</v>
      </c>
      <c r="B116" s="4" t="s">
        <v>383</v>
      </c>
    </row>
    <row r="117" spans="1:2" ht="20" customHeight="1">
      <c r="A117" s="4" t="s">
        <v>384</v>
      </c>
      <c r="B117" s="5">
        <v>304560</v>
      </c>
    </row>
    <row r="118" spans="1:2" ht="20" customHeight="1">
      <c r="A118" s="4" t="s">
        <v>385</v>
      </c>
      <c r="B118" s="4" t="s">
        <v>386</v>
      </c>
    </row>
    <row r="119" spans="1:2" ht="20" customHeight="1">
      <c r="A119" s="4" t="s">
        <v>387</v>
      </c>
      <c r="B119" s="5">
        <v>308430</v>
      </c>
    </row>
  </sheetData>
  <mergeCells count="2">
    <mergeCell ref="A1:B1"/>
    <mergeCell ref="A2:B2"/>
  </mergeCells>
  <pageMargins left="0.3" right="0.3" top="0.45" bottom="0.45" header="0.3" footer="0.3"/>
  <pageSetup paperSize="1" fitToHeight="0" orientation="landscape"/>
  <headerFooter>
    <oddHeader>&amp;LJuniper Street Architects, Inc.&amp;RDRAFT — FICTITIOUS TEST REVIEW</oddHeader>
    <oddFooter>&amp;LReview date: 2026-10-13&amp;CSubmitted Data&amp;RPage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Payment Bridge</vt:lpstr>
      <vt:lpstr>Line Arithmetic</vt:lpstr>
      <vt:lpstr>Certification Decisions</vt:lpstr>
      <vt:lpstr>Resolved Inputs</vt:lpstr>
      <vt:lpstr>CA Deadline Summary</vt:lpstr>
      <vt:lpstr>Sources and Limits</vt:lpstr>
      <vt:lpstr>Submitted Data</vt:lpstr>
      <vt:lpstr>'CA Deadline Summary'!Print_Area</vt:lpstr>
      <vt:lpstr>'Certification Decisions'!Print_Area</vt:lpstr>
      <vt:lpstr>'Line Arithmetic'!Print_Area</vt:lpstr>
      <vt:lpstr>'Payment Bridge'!Print_Area</vt:lpstr>
      <vt:lpstr>'Resolved Inputs'!Print_Area</vt:lpstr>
      <vt:lpstr>'Sources and Limits'!Print_Area</vt:lpstr>
      <vt:lpstr>'Submitted Data'!Print_Area</vt:lpstr>
      <vt:lpstr>'CA Deadline Summary'!Print_Titles</vt:lpstr>
      <vt:lpstr>'Certification Decisions'!Print_Titles</vt:lpstr>
      <vt:lpstr>'Line Arithmetic'!Print_Titles</vt:lpstr>
      <vt:lpstr>'Payment Bridge'!Print_Titles</vt:lpstr>
      <vt:lpstr>'Resolved Inputs'!Print_Titles</vt:lpstr>
      <vt:lpstr>'Sources and Limits'!Print_Titles</vt:lpstr>
      <vt:lpstr>'Submitted Data'!Print_Titles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Riverside Library — Pay Application 04 Review</dc:title>
  <dc:subject>Conditional payment arithmetic and certification exceptions</dc:subject>
  <dc:creator>Juniper Street Architects, Inc.</dc:creator>
  <dc:description>Fictitious test documents. Draft for authorized professional review.</dc:description>
  <cp:lastModifiedBy>Juniper Street Architects, Inc.</cp:lastModifiedBy>
  <dcterms:created xsi:type="dcterms:W3CDTF">2026-10-13T13:46:51Z</dcterms:created>
  <dcterms:modified xsi:type="dcterms:W3CDTF">2026-10-13T13:46:51Z</dcterms:modified>
</cp:coreProperties>
</file>